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<sst xmlns="http://schemas.openxmlformats.org/spreadsheetml/2006/main" count="52" uniqueCount="51">
  <si>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A</t>
  </si>
  <si>
    <t>B</t>
  </si>
  <si>
    <t>C</t>
  </si>
  <si>
    <t>D</t>
  </si>
  <si>
    <t>E</t>
  </si>
  <si>
    <t>F</t>
  </si>
  <si>
    <t>φ</t>
  </si>
  <si>
    <t>λ</t>
  </si>
  <si>
    <t>X</t>
  </si>
  <si>
    <t>Y</t>
  </si>
  <si>
    <t>Rozciągłości:</t>
  </si>
  <si>
    <t>Skala główna:</t>
  </si>
  <si>
    <t>R =</t>
  </si>
  <si>
    <t>a =</t>
  </si>
  <si>
    <t>b =</t>
  </si>
  <si>
    <t>a</t>
  </si>
  <si>
    <t>b</t>
  </si>
  <si>
    <r>
      <t xml:space="preserve">∆X </t>
    </r>
    <r>
      <rPr>
        <b/>
        <vertAlign val="subscript"/>
        <sz val="10"/>
        <rFont val="Arial"/>
        <family val="2"/>
      </rPr>
      <t>(cm)</t>
    </r>
  </si>
  <si>
    <r>
      <t xml:space="preserve">∆Y  </t>
    </r>
    <r>
      <rPr>
        <b/>
        <vertAlign val="subscript"/>
        <sz val="10"/>
        <rFont val="Arial"/>
        <family val="2"/>
      </rPr>
      <t>(cm)</t>
    </r>
  </si>
  <si>
    <t>=</t>
  </si>
  <si>
    <t>Skala średnia:</t>
  </si>
  <si>
    <t>Skala główna :</t>
  </si>
  <si>
    <t>Promień kuli ziemskiej w skali głównej:</t>
  </si>
  <si>
    <r>
      <t xml:space="preserve">R </t>
    </r>
    <r>
      <rPr>
        <b/>
        <vertAlign val="subscript"/>
        <sz val="10"/>
        <rFont val="Arial"/>
        <family val="2"/>
      </rPr>
      <t>(cm)</t>
    </r>
    <r>
      <rPr>
        <b/>
        <sz val="10"/>
        <rFont val="Arial"/>
        <family val="2"/>
      </rPr>
      <t xml:space="preserve"> =</t>
    </r>
  </si>
  <si>
    <t>Odstępy kątowe:</t>
  </si>
  <si>
    <r>
      <t>&lt; ∆</t>
    </r>
    <r>
      <rPr>
        <b/>
        <sz val="10"/>
        <rFont val="Arial"/>
        <family val="0"/>
      </rPr>
      <t xml:space="preserve">λ </t>
    </r>
    <r>
      <rPr>
        <b/>
        <sz val="10"/>
        <rFont val="Arial"/>
        <family val="2"/>
      </rPr>
      <t>&lt;</t>
    </r>
  </si>
  <si>
    <r>
      <t>&lt; ∆</t>
    </r>
    <r>
      <rPr>
        <b/>
        <sz val="10"/>
        <rFont val="Arial"/>
        <family val="0"/>
      </rPr>
      <t xml:space="preserve">φ </t>
    </r>
    <r>
      <rPr>
        <b/>
        <sz val="10"/>
        <rFont val="Arial"/>
        <family val="2"/>
      </rPr>
      <t>&lt;</t>
    </r>
  </si>
  <si>
    <r>
      <t xml:space="preserve">∆X </t>
    </r>
    <r>
      <rPr>
        <b/>
        <vertAlign val="subscript"/>
        <sz val="10"/>
        <rFont val="Arial"/>
        <family val="2"/>
      </rPr>
      <t xml:space="preserve">(km) </t>
    </r>
    <r>
      <rPr>
        <b/>
        <sz val="10"/>
        <rFont val="Arial"/>
        <family val="2"/>
      </rPr>
      <t>=</t>
    </r>
  </si>
  <si>
    <r>
      <t xml:space="preserve">∆Y </t>
    </r>
    <r>
      <rPr>
        <b/>
        <vertAlign val="subscript"/>
        <sz val="10"/>
        <rFont val="Arial"/>
        <family val="2"/>
      </rPr>
      <t xml:space="preserve">(km) </t>
    </r>
    <r>
      <rPr>
        <b/>
        <sz val="10"/>
        <rFont val="Arial"/>
        <family val="2"/>
      </rPr>
      <t>=</t>
    </r>
  </si>
  <si>
    <t>Rozciągłość południkowa:</t>
  </si>
  <si>
    <t>Rozciągłość równoleżnikowa:</t>
  </si>
  <si>
    <t>Współrzędne prostokątne punktów węzłowych:</t>
  </si>
  <si>
    <t>Nr punktu</t>
  </si>
  <si>
    <r>
      <t xml:space="preserve">r </t>
    </r>
    <r>
      <rPr>
        <b/>
        <vertAlign val="subscript"/>
        <sz val="9"/>
        <rFont val="Arial"/>
        <family val="2"/>
      </rPr>
      <t>(cm)</t>
    </r>
  </si>
  <si>
    <r>
      <t xml:space="preserve">X </t>
    </r>
    <r>
      <rPr>
        <b/>
        <vertAlign val="subscript"/>
        <sz val="9"/>
        <rFont val="Arial"/>
        <family val="2"/>
      </rPr>
      <t>(cm)</t>
    </r>
  </si>
  <si>
    <r>
      <t>j</t>
    </r>
    <r>
      <rPr>
        <b/>
        <vertAlign val="superscript"/>
        <sz val="9"/>
        <rFont val="Symbol"/>
        <family val="1"/>
      </rPr>
      <t>o</t>
    </r>
  </si>
  <si>
    <t>Skale w kierunkach głównych i skale pól dla każdego równoleżnika:</t>
  </si>
  <si>
    <r>
      <t>j</t>
    </r>
    <r>
      <rPr>
        <b/>
        <vertAlign val="superscript"/>
        <sz val="10"/>
        <rFont val="Symbol"/>
        <family val="1"/>
      </rPr>
      <t>o</t>
    </r>
  </si>
  <si>
    <t>m</t>
  </si>
  <si>
    <t>n</t>
  </si>
  <si>
    <t>p</t>
  </si>
  <si>
    <r>
      <t>sin(</t>
    </r>
    <r>
      <rPr>
        <b/>
        <sz val="10"/>
        <rFont val="Symbol"/>
        <family val="1"/>
      </rPr>
      <t>w</t>
    </r>
    <r>
      <rPr>
        <b/>
        <sz val="10"/>
        <rFont val="aial ce"/>
        <family val="0"/>
      </rPr>
      <t>/2)</t>
    </r>
  </si>
  <si>
    <r>
      <t xml:space="preserve">Y </t>
    </r>
    <r>
      <rPr>
        <b/>
        <vertAlign val="subscript"/>
        <sz val="9"/>
        <rFont val="Arial"/>
        <family val="2"/>
      </rPr>
      <t>(cm)</t>
    </r>
  </si>
  <si>
    <r>
      <t>l</t>
    </r>
    <r>
      <rPr>
        <b/>
        <sz val="9"/>
        <rFont val="Arial"/>
        <family val="0"/>
      </rPr>
      <t>'=</t>
    </r>
    <r>
      <rPr>
        <b/>
        <sz val="9"/>
        <rFont val="Symbol"/>
        <family val="1"/>
      </rPr>
      <t>l-l</t>
    </r>
    <r>
      <rPr>
        <b/>
        <vertAlign val="subscript"/>
        <sz val="9"/>
        <rFont val="Symbol"/>
        <family val="1"/>
      </rPr>
      <t>0</t>
    </r>
  </si>
  <si>
    <t>Współrzędne do MS</t>
  </si>
  <si>
    <t>X (cm)</t>
  </si>
  <si>
    <t>Y (cm)</t>
  </si>
  <si>
    <t>w</t>
  </si>
  <si>
    <t>Przyjęte odstępy:</t>
  </si>
  <si>
    <t>Odwzorowanie płaszczyznowe wiernopolowe Lamberta</t>
  </si>
  <si>
    <r>
      <t>w</t>
    </r>
    <r>
      <rPr>
        <b/>
        <vertAlign val="superscript"/>
        <sz val="10"/>
        <rFont val="Symbol"/>
        <family val="1"/>
      </rPr>
      <t>o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</si>
</sst>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0.0"/>
    <numFmt numFmtId="170" formatCode="0.0000000000"/>
    <numFmt numFmtId="171" formatCode="0.00000000000"/>
    <numFmt numFmtId="172" formatCode="0.000000000"/>
    <numFmt numFmtId="173" formatCode="0.0000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0"/>
    </font>
    <font>
      <b/>
      <sz val="9"/>
      <name val="Symbol"/>
      <family val="1"/>
    </font>
    <font>
      <b/>
      <vertAlign val="superscript"/>
      <sz val="9"/>
      <name val="Symbol"/>
      <family val="1"/>
    </font>
    <font>
      <b/>
      <vertAlign val="subscript"/>
      <sz val="9"/>
      <name val="Arial"/>
      <family val="2"/>
    </font>
    <font>
      <b/>
      <vertAlign val="subscript"/>
      <sz val="9"/>
      <name val="Symbol"/>
      <family val="1"/>
    </font>
    <font>
      <b/>
      <sz val="9"/>
      <name val="Arial"/>
      <family val="2"/>
    </font>
    <font>
      <b/>
      <sz val="10"/>
      <name val="Symbol"/>
      <family val="1"/>
    </font>
    <font>
      <b/>
      <vertAlign val="superscript"/>
      <sz val="10"/>
      <name val="Symbol"/>
      <family val="1"/>
    </font>
    <font>
      <b/>
      <sz val="10"/>
      <name val="Arial CE"/>
      <family val="0"/>
    </font>
    <font>
      <b/>
      <sz val="10"/>
      <name val="a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 horizontal="left"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2" fillId="0" borderId="8" xfId="0" applyFon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>
      <alignment horizontal="center" vertical="center"/>
    </xf>
    <xf numFmtId="166" fontId="0" fillId="0" borderId="2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11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67" fontId="0" fillId="0" borderId="0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2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6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12" fillId="0" borderId="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12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6" fontId="0" fillId="0" borderId="3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Q107" sqref="Q107"/>
    </sheetView>
  </sheetViews>
  <sheetFormatPr defaultColWidth="9.140625" defaultRowHeight="12.75"/>
  <cols>
    <col min="1" max="1" width="12.28125" style="0" customWidth="1"/>
    <col min="3" max="3" width="9.28125" style="0" customWidth="1"/>
    <col min="4" max="4" width="11.57421875" style="0" bestFit="1" customWidth="1"/>
    <col min="5" max="5" width="15.8515625" style="0" customWidth="1"/>
    <col min="6" max="6" width="16.00390625" style="0" customWidth="1"/>
    <col min="7" max="7" width="11.28125" style="0" customWidth="1"/>
    <col min="8" max="8" width="10.7109375" style="0" customWidth="1"/>
    <col min="9" max="9" width="10.421875" style="0" bestFit="1" customWidth="1"/>
    <col min="10" max="10" width="9.7109375" style="0" bestFit="1" customWidth="1"/>
    <col min="11" max="11" width="10.57421875" style="0" bestFit="1" customWidth="1"/>
  </cols>
  <sheetData>
    <row r="1" spans="1:11" ht="12.75">
      <c r="A1" s="82" t="s">
        <v>49</v>
      </c>
      <c r="B1" s="82"/>
      <c r="C1" s="82"/>
      <c r="D1" s="82"/>
      <c r="E1" s="82"/>
      <c r="F1" s="82"/>
      <c r="G1" s="82"/>
      <c r="H1" s="12"/>
      <c r="I1" s="12"/>
      <c r="J1" s="12"/>
      <c r="K1" s="12"/>
    </row>
    <row r="2" spans="1:11" ht="12.75">
      <c r="A2" s="82"/>
      <c r="B2" s="82"/>
      <c r="C2" s="82"/>
      <c r="D2" s="82"/>
      <c r="E2" s="82"/>
      <c r="F2" s="82"/>
      <c r="G2" s="82"/>
      <c r="H2" s="12"/>
      <c r="I2" s="12"/>
      <c r="J2" s="12"/>
      <c r="K2" s="12"/>
    </row>
    <row r="3" ht="13.5" thickBot="1"/>
    <row r="4" spans="2:6" ht="13.5" thickBot="1">
      <c r="B4" s="11"/>
      <c r="C4" s="17" t="s">
        <v>6</v>
      </c>
      <c r="D4" s="18" t="s">
        <v>7</v>
      </c>
      <c r="E4" s="18" t="s">
        <v>8</v>
      </c>
      <c r="F4" s="19" t="s">
        <v>9</v>
      </c>
    </row>
    <row r="5" spans="2:9" ht="12.75">
      <c r="B5" s="14" t="s">
        <v>0</v>
      </c>
      <c r="C5" s="8">
        <v>48</v>
      </c>
      <c r="D5" s="5">
        <v>5.5</v>
      </c>
      <c r="E5" s="6">
        <f>2*$B$12*SIN((45-C5/2)*PI()/180)*COS((D5-$D$9)*PI()/180)</f>
        <v>4561.262230354256</v>
      </c>
      <c r="F5" s="87">
        <f>2*$B$12*SIN((45-C5/2)*PI()/180)*SIN((D5-$D$10)*PI()/180)</f>
        <v>-199.14900983024953</v>
      </c>
      <c r="G5" s="23"/>
      <c r="H5" s="28"/>
      <c r="I5" s="28"/>
    </row>
    <row r="6" spans="2:9" ht="12.75">
      <c r="B6" s="15" t="s">
        <v>1</v>
      </c>
      <c r="C6" s="9">
        <v>48</v>
      </c>
      <c r="D6" s="3">
        <v>10.5</v>
      </c>
      <c r="E6" s="6">
        <f>2*$B$12*SIN((45-C6/2)*PI()/180)*COS((D6-$D$9)*PI()/180)</f>
        <v>4561.262230354256</v>
      </c>
      <c r="F6" s="7">
        <f>2*$B$12*SIN((45-C6/2)*PI()/180)*SIN((D6-$D$10)*PI()/180)</f>
        <v>199.14900983024953</v>
      </c>
      <c r="G6" s="23"/>
      <c r="H6" s="28"/>
      <c r="I6" s="28"/>
    </row>
    <row r="7" spans="2:9" ht="12.75">
      <c r="B7" s="15" t="s">
        <v>2</v>
      </c>
      <c r="C7" s="9">
        <v>45.5</v>
      </c>
      <c r="D7" s="3">
        <v>5.5</v>
      </c>
      <c r="E7" s="6">
        <f>2*$B$12*SIN((45-C7/2)*PI()/180)*COS((D7-$D$9)*PI()/180)</f>
        <v>4819.39202179461</v>
      </c>
      <c r="F7" s="7">
        <f>2*$B$12*SIN((45-C7/2)*PI()/180)*SIN((D7-$D$10)*PI()/180)</f>
        <v>-210.41919991731297</v>
      </c>
      <c r="G7" s="23"/>
      <c r="H7" s="28"/>
      <c r="I7" s="28"/>
    </row>
    <row r="8" spans="2:9" ht="12.75">
      <c r="B8" s="15" t="s">
        <v>3</v>
      </c>
      <c r="C8" s="9">
        <v>45.5</v>
      </c>
      <c r="D8" s="3">
        <v>10.5</v>
      </c>
      <c r="E8" s="6">
        <f>2*$B$12*SIN((45-C8/2)*PI()/180)*COS((D8-$D$9)*PI()/180)</f>
        <v>4819.39202179461</v>
      </c>
      <c r="F8" s="7">
        <f>2*$B$12*SIN((45-C8/2)*PI()/180)*SIN((D8-$D$10)*PI()/180)</f>
        <v>210.41919991731297</v>
      </c>
      <c r="G8" s="23"/>
      <c r="H8" s="28"/>
      <c r="I8" s="28"/>
    </row>
    <row r="9" spans="2:9" ht="12.75">
      <c r="B9" s="15" t="s">
        <v>4</v>
      </c>
      <c r="C9" s="9">
        <v>48</v>
      </c>
      <c r="D9" s="3">
        <v>8</v>
      </c>
      <c r="E9" s="6">
        <f>2*$B$12*SIN((45-C9/2)*PI()/180)*COS((D9-$D$9)*PI()/180)</f>
        <v>4565.607677207126</v>
      </c>
      <c r="F9" s="7">
        <f>2*$B$12*SIN((45-C9/2)*PI()/180)*SIN((D9-$D$10)*PI()/180)</f>
        <v>0</v>
      </c>
      <c r="G9" s="23"/>
      <c r="H9" s="28"/>
      <c r="I9" s="28"/>
    </row>
    <row r="10" spans="2:9" ht="13.5" thickBot="1">
      <c r="B10" s="16" t="s">
        <v>5</v>
      </c>
      <c r="C10" s="10">
        <v>45.5</v>
      </c>
      <c r="D10" s="4">
        <v>8</v>
      </c>
      <c r="E10" s="52">
        <f>2*$B$12*SIN((45-C10/2)*PI()/180)*COS((D10-$D$9)*PI()/180)</f>
        <v>4823.983385069996</v>
      </c>
      <c r="F10" s="53">
        <f>2*$B$12*SIN((45-C10/2)*PI()/180)*SIN((D10-$D$10)*PI()/180)</f>
        <v>0</v>
      </c>
      <c r="G10" s="23"/>
      <c r="H10" s="28"/>
      <c r="I10" s="28"/>
    </row>
    <row r="12" spans="1:2" ht="12.75">
      <c r="A12" s="13" t="s">
        <v>12</v>
      </c>
      <c r="B12" s="2">
        <v>6370</v>
      </c>
    </row>
    <row r="14" ht="12.75">
      <c r="F14" s="28"/>
    </row>
    <row r="15" spans="1:7" ht="12.75">
      <c r="A15" s="81" t="s">
        <v>10</v>
      </c>
      <c r="B15" s="81"/>
      <c r="C15" s="81"/>
      <c r="D15" s="81"/>
      <c r="E15" s="81"/>
      <c r="F15" s="81"/>
      <c r="G15" s="81"/>
    </row>
    <row r="17" spans="2:3" ht="14.25">
      <c r="B17" s="13" t="s">
        <v>27</v>
      </c>
      <c r="C17" s="21">
        <f>E10-E6</f>
        <v>262.72115471574034</v>
      </c>
    </row>
    <row r="18" spans="2:3" ht="14.25">
      <c r="B18" s="13" t="s">
        <v>28</v>
      </c>
      <c r="C18" s="21">
        <f>(F8-F10)*2</f>
        <v>420.83839983462593</v>
      </c>
    </row>
    <row r="20" spans="1:7" ht="12.75">
      <c r="A20" s="81" t="s">
        <v>11</v>
      </c>
      <c r="B20" s="81"/>
      <c r="C20" s="81"/>
      <c r="D20" s="81"/>
      <c r="E20" s="81"/>
      <c r="F20" s="81"/>
      <c r="G20" s="81"/>
    </row>
    <row r="22" spans="2:3" ht="12.75">
      <c r="B22" s="13" t="s">
        <v>13</v>
      </c>
      <c r="C22" s="2">
        <v>28.7</v>
      </c>
    </row>
    <row r="23" spans="2:3" ht="12.75">
      <c r="B23" s="13" t="s">
        <v>14</v>
      </c>
      <c r="C23" s="2">
        <v>20</v>
      </c>
    </row>
    <row r="25" spans="2:4" ht="13.5" thickBot="1">
      <c r="B25" s="23" t="s">
        <v>16</v>
      </c>
      <c r="C25" s="83" t="s">
        <v>19</v>
      </c>
      <c r="D25" s="27">
        <v>1</v>
      </c>
    </row>
    <row r="26" spans="2:4" ht="14.25">
      <c r="B26" s="24" t="s">
        <v>17</v>
      </c>
      <c r="C26" s="83"/>
      <c r="D26" s="30">
        <f>C17*100000/C23</f>
        <v>1313605.7735787018</v>
      </c>
    </row>
    <row r="27" spans="3:7" ht="12.75">
      <c r="C27" s="26"/>
      <c r="D27" s="28"/>
      <c r="F27" s="84" t="s">
        <v>20</v>
      </c>
      <c r="G27" s="22">
        <v>1</v>
      </c>
    </row>
    <row r="28" spans="2:7" ht="13.5" thickBot="1">
      <c r="B28" s="25" t="s">
        <v>15</v>
      </c>
      <c r="C28" s="83" t="s">
        <v>19</v>
      </c>
      <c r="D28" s="29">
        <v>1</v>
      </c>
      <c r="F28" s="84"/>
      <c r="G28" s="31">
        <f>(D26+D29)/2</f>
        <v>1389970.8307521138</v>
      </c>
    </row>
    <row r="29" spans="2:4" ht="14.25">
      <c r="B29" s="24" t="s">
        <v>18</v>
      </c>
      <c r="C29" s="83"/>
      <c r="D29" s="30">
        <f>C18*100000/C22</f>
        <v>1466335.887925526</v>
      </c>
    </row>
    <row r="31" spans="6:7" ht="12.75">
      <c r="F31" s="86" t="s">
        <v>21</v>
      </c>
      <c r="G31" s="22">
        <v>1</v>
      </c>
    </row>
    <row r="32" spans="6:7" ht="12.75">
      <c r="F32" s="86"/>
      <c r="G32" s="1">
        <v>1400000</v>
      </c>
    </row>
    <row r="35" spans="1:4" ht="12.75">
      <c r="A35" s="81" t="s">
        <v>22</v>
      </c>
      <c r="B35" s="81"/>
      <c r="C35" s="81"/>
      <c r="D35" s="81"/>
    </row>
    <row r="37" spans="2:3" ht="14.25">
      <c r="B37" s="13" t="s">
        <v>23</v>
      </c>
      <c r="C37">
        <f>637000000/G32</f>
        <v>455</v>
      </c>
    </row>
    <row r="38" ht="12.75">
      <c r="B38" s="13"/>
    </row>
    <row r="39" ht="12.75">
      <c r="B39" s="13"/>
    </row>
    <row r="40" ht="12.75">
      <c r="B40" s="13"/>
    </row>
    <row r="42" spans="1:5" ht="12.75">
      <c r="A42" s="81" t="s">
        <v>24</v>
      </c>
      <c r="B42" s="81"/>
      <c r="C42" s="81"/>
      <c r="D42" s="81"/>
      <c r="E42" s="65" t="s">
        <v>48</v>
      </c>
    </row>
    <row r="44" spans="1:5" ht="12.75">
      <c r="A44" s="20">
        <f>((4*(D6-D9))/(C18*100000))*G32</f>
        <v>0.3326692622512938</v>
      </c>
      <c r="B44" s="25" t="s">
        <v>25</v>
      </c>
      <c r="C44" s="32">
        <f>((6*(D6-D9))/(C18*100000))*G32</f>
        <v>0.4990038933769407</v>
      </c>
      <c r="E44">
        <v>0.5</v>
      </c>
    </row>
    <row r="45" ht="12.75">
      <c r="B45" s="25"/>
    </row>
    <row r="46" spans="1:5" ht="12.75">
      <c r="A46" s="20">
        <f>(2*(C9-C10)/(C17*100000))*G32</f>
        <v>0.26644219067832114</v>
      </c>
      <c r="B46" s="25" t="s">
        <v>26</v>
      </c>
      <c r="C46" s="32">
        <f>(3*(C9-C10)/(C17*100000))*G32</f>
        <v>0.3996632860174817</v>
      </c>
      <c r="E46">
        <f>1/3</f>
        <v>0.3333333333333333</v>
      </c>
    </row>
    <row r="49" spans="1:4" ht="12.75">
      <c r="A49" s="81" t="s">
        <v>29</v>
      </c>
      <c r="B49" s="81"/>
      <c r="C49" s="81"/>
      <c r="D49" s="32">
        <v>2.5</v>
      </c>
    </row>
    <row r="51" spans="1:4" ht="12.75">
      <c r="A51" s="81" t="s">
        <v>30</v>
      </c>
      <c r="B51" s="81"/>
      <c r="C51" s="81"/>
      <c r="D51" s="32">
        <v>2.5</v>
      </c>
    </row>
    <row r="53" spans="1:6" ht="12.75">
      <c r="A53" s="81" t="s">
        <v>31</v>
      </c>
      <c r="B53" s="81"/>
      <c r="C53" s="81"/>
      <c r="D53" s="81"/>
      <c r="E53" s="81"/>
      <c r="F53" s="81"/>
    </row>
    <row r="54" spans="8:10" ht="13.5" thickBot="1">
      <c r="H54" s="85" t="s">
        <v>44</v>
      </c>
      <c r="I54" s="85"/>
      <c r="J54" s="85"/>
    </row>
    <row r="55" spans="1:9" ht="14.25" thickBot="1">
      <c r="A55" s="46" t="s">
        <v>32</v>
      </c>
      <c r="B55" s="47" t="s">
        <v>35</v>
      </c>
      <c r="C55" s="48" t="s">
        <v>43</v>
      </c>
      <c r="D55" s="47" t="s">
        <v>33</v>
      </c>
      <c r="E55" s="51" t="s">
        <v>34</v>
      </c>
      <c r="F55" s="56" t="s">
        <v>42</v>
      </c>
      <c r="G55" s="54"/>
      <c r="H55" s="76" t="s">
        <v>45</v>
      </c>
      <c r="I55" s="75" t="s">
        <v>46</v>
      </c>
    </row>
    <row r="56" spans="1:9" ht="12.75">
      <c r="A56" s="14">
        <v>1</v>
      </c>
      <c r="B56" s="40">
        <v>48</v>
      </c>
      <c r="C56" s="49">
        <v>0</v>
      </c>
      <c r="D56" s="36">
        <f aca="true" t="shared" si="0" ref="D56:D76">$C$37*2*SIN(((90-B56)*PI()/180)/2)</f>
        <v>326.11483408622325</v>
      </c>
      <c r="E56" s="37">
        <f>D56*COS(C56*PI()/180)</f>
        <v>326.11483408622325</v>
      </c>
      <c r="F56" s="36">
        <f aca="true" t="shared" si="1" ref="F56:F76">D56*SIN(C56*PI()/180)</f>
        <v>0</v>
      </c>
      <c r="G56" s="55"/>
      <c r="H56" s="77">
        <f>-E56</f>
        <v>-326.11483408622325</v>
      </c>
      <c r="I56" s="73">
        <f>F56</f>
        <v>0</v>
      </c>
    </row>
    <row r="57" spans="1:9" ht="12.75">
      <c r="A57" s="15">
        <v>2</v>
      </c>
      <c r="B57" s="40">
        <v>48</v>
      </c>
      <c r="C57" s="49">
        <f>C56+0.5</f>
        <v>0.5</v>
      </c>
      <c r="D57" s="36">
        <f t="shared" si="0"/>
        <v>326.11483408622325</v>
      </c>
      <c r="E57" s="37">
        <f aca="true" t="shared" si="2" ref="E56:E76">D57*COS(C57*PI()/180)</f>
        <v>326.102416632613</v>
      </c>
      <c r="F57" s="36">
        <f t="shared" si="1"/>
        <v>2.8458526761997534</v>
      </c>
      <c r="G57" s="55"/>
      <c r="H57" s="77">
        <f>-E57</f>
        <v>-326.102416632613</v>
      </c>
      <c r="I57" s="73">
        <f>F57</f>
        <v>2.8458526761997534</v>
      </c>
    </row>
    <row r="58" spans="1:9" ht="12.75">
      <c r="A58" s="15">
        <v>3</v>
      </c>
      <c r="B58" s="40">
        <v>48</v>
      </c>
      <c r="C58" s="49">
        <f>C57+0.5</f>
        <v>1</v>
      </c>
      <c r="D58" s="36">
        <f t="shared" si="0"/>
        <v>326.11483408622325</v>
      </c>
      <c r="E58" s="37">
        <f t="shared" si="2"/>
        <v>326.0651652174193</v>
      </c>
      <c r="F58" s="36">
        <f t="shared" si="1"/>
        <v>5.691488629700047</v>
      </c>
      <c r="G58" s="55"/>
      <c r="H58" s="77">
        <f>-E58</f>
        <v>-326.0651652174193</v>
      </c>
      <c r="I58" s="73">
        <f>F58</f>
        <v>5.691488629700047</v>
      </c>
    </row>
    <row r="59" spans="1:11" ht="12.75">
      <c r="A59" s="15">
        <v>4</v>
      </c>
      <c r="B59" s="40">
        <v>48</v>
      </c>
      <c r="C59" s="49">
        <f>C58+0.5</f>
        <v>1.5</v>
      </c>
      <c r="D59" s="36">
        <f t="shared" si="0"/>
        <v>326.11483408622325</v>
      </c>
      <c r="E59" s="37">
        <f t="shared" si="2"/>
        <v>326.00308267748164</v>
      </c>
      <c r="F59" s="36">
        <f t="shared" si="1"/>
        <v>8.536691154305695</v>
      </c>
      <c r="G59" s="55"/>
      <c r="H59" s="77">
        <f aca="true" t="shared" si="3" ref="H59:H115">-E59</f>
        <v>-326.00308267748164</v>
      </c>
      <c r="I59" s="73">
        <f aca="true" t="shared" si="4" ref="I59:I115">F59</f>
        <v>8.536691154305695</v>
      </c>
      <c r="J59" s="44"/>
      <c r="K59" s="44"/>
    </row>
    <row r="60" spans="1:11" ht="12.75">
      <c r="A60" s="15">
        <v>5</v>
      </c>
      <c r="B60" s="40">
        <v>48</v>
      </c>
      <c r="C60" s="49">
        <f>C59+0.5</f>
        <v>2</v>
      </c>
      <c r="D60" s="36">
        <f t="shared" si="0"/>
        <v>326.11483408622325</v>
      </c>
      <c r="E60" s="37">
        <f t="shared" si="2"/>
        <v>325.9161737406259</v>
      </c>
      <c r="F60" s="36">
        <f t="shared" si="1"/>
        <v>11.3812435768288</v>
      </c>
      <c r="G60" s="55"/>
      <c r="H60" s="77">
        <f t="shared" si="3"/>
        <v>-325.9161737406259</v>
      </c>
      <c r="I60" s="73">
        <f t="shared" si="4"/>
        <v>11.3812435768288</v>
      </c>
      <c r="J60" s="44"/>
      <c r="K60" s="44"/>
    </row>
    <row r="61" spans="1:11" ht="13.5" thickBot="1">
      <c r="A61" s="57">
        <v>6</v>
      </c>
      <c r="B61" s="40">
        <v>48</v>
      </c>
      <c r="C61" s="49">
        <f>C60+0.5</f>
        <v>2.5</v>
      </c>
      <c r="D61" s="36">
        <f t="shared" si="0"/>
        <v>326.11483408622325</v>
      </c>
      <c r="E61" s="37">
        <f t="shared" si="2"/>
        <v>325.80444502530395</v>
      </c>
      <c r="F61" s="36">
        <f t="shared" si="1"/>
        <v>14.224929273589252</v>
      </c>
      <c r="G61" s="55"/>
      <c r="H61" s="77">
        <f t="shared" si="3"/>
        <v>-325.80444502530395</v>
      </c>
      <c r="I61" s="73">
        <f t="shared" si="4"/>
        <v>14.224929273589252</v>
      </c>
      <c r="J61" s="44"/>
      <c r="K61" s="44"/>
    </row>
    <row r="62" spans="1:11" ht="12.75">
      <c r="A62" s="59">
        <v>7</v>
      </c>
      <c r="B62" s="40">
        <f aca="true" t="shared" si="5" ref="B62:B93">B56-$E$46</f>
        <v>47.666666666666664</v>
      </c>
      <c r="C62" s="49">
        <f aca="true" t="shared" si="6" ref="C62:C76">C56</f>
        <v>0</v>
      </c>
      <c r="D62" s="36">
        <f t="shared" si="0"/>
        <v>328.5847154712071</v>
      </c>
      <c r="E62" s="37">
        <f t="shared" si="2"/>
        <v>328.5847154712071</v>
      </c>
      <c r="F62" s="36">
        <f t="shared" si="1"/>
        <v>0</v>
      </c>
      <c r="G62" s="55"/>
      <c r="H62" s="77">
        <f t="shared" si="3"/>
        <v>-328.5847154712071</v>
      </c>
      <c r="I62" s="73">
        <f t="shared" si="4"/>
        <v>0</v>
      </c>
      <c r="J62" s="44"/>
      <c r="K62" s="44"/>
    </row>
    <row r="63" spans="1:11" ht="12.75">
      <c r="A63" s="15">
        <v>8</v>
      </c>
      <c r="B63" s="40">
        <f t="shared" si="5"/>
        <v>47.666666666666664</v>
      </c>
      <c r="C63" s="50">
        <f t="shared" si="6"/>
        <v>0.5</v>
      </c>
      <c r="D63" s="36">
        <f t="shared" si="0"/>
        <v>328.5847154712071</v>
      </c>
      <c r="E63" s="37">
        <f t="shared" si="2"/>
        <v>328.5722039720818</v>
      </c>
      <c r="F63" s="36">
        <f t="shared" si="1"/>
        <v>2.867406183782588</v>
      </c>
      <c r="G63" s="55"/>
      <c r="H63" s="77">
        <f t="shared" si="3"/>
        <v>-328.5722039720818</v>
      </c>
      <c r="I63" s="73">
        <f t="shared" si="4"/>
        <v>2.867406183782588</v>
      </c>
      <c r="J63" s="44"/>
      <c r="K63" s="44"/>
    </row>
    <row r="64" spans="1:11" ht="12.75">
      <c r="A64" s="15">
        <v>9</v>
      </c>
      <c r="B64" s="40">
        <f t="shared" si="5"/>
        <v>47.666666666666664</v>
      </c>
      <c r="C64" s="50">
        <f t="shared" si="6"/>
        <v>1</v>
      </c>
      <c r="D64" s="36">
        <f t="shared" si="0"/>
        <v>328.5847154712071</v>
      </c>
      <c r="E64" s="37">
        <f t="shared" si="2"/>
        <v>328.53467042750503</v>
      </c>
      <c r="F64" s="36">
        <f t="shared" si="1"/>
        <v>5.734594003482666</v>
      </c>
      <c r="G64" s="55"/>
      <c r="H64" s="77">
        <f t="shared" si="3"/>
        <v>-328.53467042750503</v>
      </c>
      <c r="I64" s="73">
        <f t="shared" si="4"/>
        <v>5.734594003482666</v>
      </c>
      <c r="J64" s="44"/>
      <c r="K64" s="44"/>
    </row>
    <row r="65" spans="1:11" ht="12.75">
      <c r="A65" s="15">
        <v>10</v>
      </c>
      <c r="B65" s="40">
        <f t="shared" si="5"/>
        <v>47.666666666666664</v>
      </c>
      <c r="C65" s="50">
        <f t="shared" si="6"/>
        <v>1.5</v>
      </c>
      <c r="D65" s="36">
        <f t="shared" si="0"/>
        <v>328.5847154712071</v>
      </c>
      <c r="E65" s="37">
        <f t="shared" si="2"/>
        <v>328.4721176958015</v>
      </c>
      <c r="F65" s="36">
        <f t="shared" si="1"/>
        <v>8.601345111646996</v>
      </c>
      <c r="G65" s="55"/>
      <c r="H65" s="77">
        <f t="shared" si="3"/>
        <v>-328.4721176958015</v>
      </c>
      <c r="I65" s="73">
        <f t="shared" si="4"/>
        <v>8.601345111646996</v>
      </c>
      <c r="J65" s="44"/>
      <c r="K65" s="44"/>
    </row>
    <row r="66" spans="1:11" ht="12.75">
      <c r="A66" s="15">
        <v>11</v>
      </c>
      <c r="B66" s="40">
        <f t="shared" si="5"/>
        <v>47.666666666666664</v>
      </c>
      <c r="C66" s="50">
        <f t="shared" si="6"/>
        <v>2</v>
      </c>
      <c r="D66" s="36">
        <f t="shared" si="0"/>
        <v>328.5847154712071</v>
      </c>
      <c r="E66" s="37">
        <f t="shared" si="2"/>
        <v>328.3845505406039</v>
      </c>
      <c r="F66" s="36">
        <f t="shared" si="1"/>
        <v>11.467441194079612</v>
      </c>
      <c r="G66" s="55"/>
      <c r="H66" s="77">
        <f t="shared" si="3"/>
        <v>-328.3845505406039</v>
      </c>
      <c r="I66" s="73">
        <f t="shared" si="4"/>
        <v>11.467441194079612</v>
      </c>
      <c r="J66" s="44"/>
      <c r="K66" s="44"/>
    </row>
    <row r="67" spans="1:11" ht="13.5" thickBot="1">
      <c r="A67" s="16">
        <v>12</v>
      </c>
      <c r="B67" s="40">
        <f t="shared" si="5"/>
        <v>47.666666666666664</v>
      </c>
      <c r="C67" s="50">
        <f t="shared" si="6"/>
        <v>2.5</v>
      </c>
      <c r="D67" s="36">
        <f t="shared" si="0"/>
        <v>328.5847154712071</v>
      </c>
      <c r="E67" s="37">
        <f t="shared" si="2"/>
        <v>328.2719756304902</v>
      </c>
      <c r="F67" s="36">
        <f t="shared" si="1"/>
        <v>14.332663986467296</v>
      </c>
      <c r="G67" s="55"/>
      <c r="H67" s="77">
        <f t="shared" si="3"/>
        <v>-328.2719756304902</v>
      </c>
      <c r="I67" s="73">
        <f t="shared" si="4"/>
        <v>14.332663986467296</v>
      </c>
      <c r="J67" s="44"/>
      <c r="K67" s="44"/>
    </row>
    <row r="68" spans="1:11" ht="12.75">
      <c r="A68" s="14">
        <v>13</v>
      </c>
      <c r="B68" s="40">
        <f t="shared" si="5"/>
        <v>47.33333333333333</v>
      </c>
      <c r="C68" s="49">
        <f t="shared" si="6"/>
        <v>0</v>
      </c>
      <c r="D68" s="36">
        <f t="shared" si="0"/>
        <v>331.0518165073679</v>
      </c>
      <c r="E68" s="37">
        <f t="shared" si="2"/>
        <v>331.0518165073679</v>
      </c>
      <c r="F68" s="36">
        <f t="shared" si="1"/>
        <v>0</v>
      </c>
      <c r="G68" s="55"/>
      <c r="H68" s="77">
        <f t="shared" si="3"/>
        <v>-331.0518165073679</v>
      </c>
      <c r="I68" s="73">
        <f t="shared" si="4"/>
        <v>0</v>
      </c>
      <c r="J68" s="44"/>
      <c r="K68" s="44"/>
    </row>
    <row r="69" spans="1:11" ht="12.75">
      <c r="A69" s="15">
        <v>14</v>
      </c>
      <c r="B69" s="40">
        <f t="shared" si="5"/>
        <v>47.33333333333333</v>
      </c>
      <c r="C69" s="50">
        <f t="shared" si="6"/>
        <v>0.5</v>
      </c>
      <c r="D69" s="36">
        <f t="shared" si="0"/>
        <v>331.0518165073679</v>
      </c>
      <c r="E69" s="37">
        <f t="shared" si="2"/>
        <v>331.0392110685948</v>
      </c>
      <c r="F69" s="36">
        <f t="shared" si="1"/>
        <v>2.88893542855272</v>
      </c>
      <c r="G69" s="55"/>
      <c r="H69" s="77">
        <f t="shared" si="3"/>
        <v>-331.0392110685948</v>
      </c>
      <c r="I69" s="73">
        <f t="shared" si="4"/>
        <v>2.88893542855272</v>
      </c>
      <c r="J69" s="44"/>
      <c r="K69" s="44"/>
    </row>
    <row r="70" spans="1:11" ht="12.75">
      <c r="A70" s="15">
        <v>15</v>
      </c>
      <c r="B70" s="40">
        <f t="shared" si="5"/>
        <v>47.33333333333333</v>
      </c>
      <c r="C70" s="50">
        <f t="shared" si="6"/>
        <v>1</v>
      </c>
      <c r="D70" s="36">
        <f t="shared" si="0"/>
        <v>331.0518165073679</v>
      </c>
      <c r="E70" s="37">
        <f t="shared" si="2"/>
        <v>331.0013957122284</v>
      </c>
      <c r="F70" s="36">
        <f t="shared" si="1"/>
        <v>5.777650853487588</v>
      </c>
      <c r="G70" s="55"/>
      <c r="H70" s="77">
        <f t="shared" si="3"/>
        <v>-331.0013957122284</v>
      </c>
      <c r="I70" s="73">
        <f t="shared" si="4"/>
        <v>5.777650853487588</v>
      </c>
      <c r="J70" s="44"/>
      <c r="K70" s="44"/>
    </row>
    <row r="71" spans="1:11" ht="12.75">
      <c r="A71" s="15">
        <v>16</v>
      </c>
      <c r="B71" s="40">
        <f t="shared" si="5"/>
        <v>47.33333333333333</v>
      </c>
      <c r="C71" s="50">
        <f t="shared" si="6"/>
        <v>1.5</v>
      </c>
      <c r="D71" s="36">
        <f t="shared" si="0"/>
        <v>331.0518165073679</v>
      </c>
      <c r="E71" s="37">
        <f t="shared" si="2"/>
        <v>330.9383733180544</v>
      </c>
      <c r="F71" s="36">
        <f t="shared" si="1"/>
        <v>8.665926287940877</v>
      </c>
      <c r="G71" s="55"/>
      <c r="H71" s="77">
        <f t="shared" si="3"/>
        <v>-330.9383733180544</v>
      </c>
      <c r="I71" s="73">
        <f t="shared" si="4"/>
        <v>8.665926287940877</v>
      </c>
      <c r="J71" s="44"/>
      <c r="K71" s="44"/>
    </row>
    <row r="72" spans="1:11" ht="12.75">
      <c r="A72" s="15">
        <v>17</v>
      </c>
      <c r="B72" s="40">
        <f t="shared" si="5"/>
        <v>47.33333333333333</v>
      </c>
      <c r="C72" s="50">
        <f t="shared" si="6"/>
        <v>2</v>
      </c>
      <c r="D72" s="36">
        <f t="shared" si="0"/>
        <v>331.0518165073679</v>
      </c>
      <c r="E72" s="37">
        <f t="shared" si="2"/>
        <v>330.85014868547233</v>
      </c>
      <c r="F72" s="36">
        <f t="shared" si="1"/>
        <v>11.553541778555841</v>
      </c>
      <c r="G72" s="55"/>
      <c r="H72" s="77">
        <f t="shared" si="3"/>
        <v>-330.85014868547233</v>
      </c>
      <c r="I72" s="73">
        <f t="shared" si="4"/>
        <v>11.553541778555841</v>
      </c>
      <c r="J72" s="44"/>
      <c r="K72" s="44"/>
    </row>
    <row r="73" spans="1:11" ht="13.5" thickBot="1">
      <c r="A73" s="57">
        <v>18</v>
      </c>
      <c r="B73" s="40">
        <f t="shared" si="5"/>
        <v>47.33333333333333</v>
      </c>
      <c r="C73" s="49">
        <f t="shared" si="6"/>
        <v>2.5</v>
      </c>
      <c r="D73" s="36">
        <f t="shared" si="0"/>
        <v>331.0518165073679</v>
      </c>
      <c r="E73" s="37">
        <f t="shared" si="2"/>
        <v>330.7367285331294</v>
      </c>
      <c r="F73" s="36">
        <f t="shared" si="1"/>
        <v>14.440277422233015</v>
      </c>
      <c r="G73" s="55"/>
      <c r="H73" s="77">
        <f t="shared" si="3"/>
        <v>-330.7367285331294</v>
      </c>
      <c r="I73" s="73">
        <f t="shared" si="4"/>
        <v>14.440277422233015</v>
      </c>
      <c r="J73" s="44"/>
      <c r="K73" s="44"/>
    </row>
    <row r="74" spans="1:11" ht="12.75">
      <c r="A74" s="59">
        <v>19</v>
      </c>
      <c r="B74" s="40">
        <f t="shared" si="5"/>
        <v>46.99999999999999</v>
      </c>
      <c r="C74" s="49">
        <f t="shared" si="6"/>
        <v>0</v>
      </c>
      <c r="D74" s="36">
        <f t="shared" si="0"/>
        <v>333.5161163191106</v>
      </c>
      <c r="E74" s="37">
        <f t="shared" si="2"/>
        <v>333.5161163191106</v>
      </c>
      <c r="F74" s="36">
        <f t="shared" si="1"/>
        <v>0</v>
      </c>
      <c r="G74" s="55"/>
      <c r="H74" s="77">
        <f t="shared" si="3"/>
        <v>-333.5161163191106</v>
      </c>
      <c r="I74" s="73">
        <f t="shared" si="4"/>
        <v>0</v>
      </c>
      <c r="J74" s="44"/>
      <c r="K74" s="44"/>
    </row>
    <row r="75" spans="1:11" ht="12.75">
      <c r="A75" s="15">
        <v>20</v>
      </c>
      <c r="B75" s="40">
        <f t="shared" si="5"/>
        <v>46.99999999999999</v>
      </c>
      <c r="C75" s="50">
        <f t="shared" si="6"/>
        <v>0.5</v>
      </c>
      <c r="D75" s="36">
        <f t="shared" si="0"/>
        <v>333.5161163191106</v>
      </c>
      <c r="E75" s="37">
        <f t="shared" si="2"/>
        <v>333.5034170473517</v>
      </c>
      <c r="F75" s="36">
        <f t="shared" si="1"/>
        <v>2.910440228338529</v>
      </c>
      <c r="G75" s="55"/>
      <c r="H75" s="77">
        <f t="shared" si="3"/>
        <v>-333.5034170473517</v>
      </c>
      <c r="I75" s="73">
        <f t="shared" si="4"/>
        <v>2.910440228338529</v>
      </c>
      <c r="J75" s="44"/>
      <c r="K75" s="44"/>
    </row>
    <row r="76" spans="1:11" ht="12.75">
      <c r="A76" s="15">
        <v>21</v>
      </c>
      <c r="B76" s="40">
        <f t="shared" si="5"/>
        <v>46.99999999999999</v>
      </c>
      <c r="C76" s="50">
        <f t="shared" si="6"/>
        <v>1</v>
      </c>
      <c r="D76" s="36">
        <f t="shared" si="0"/>
        <v>333.5161163191106</v>
      </c>
      <c r="E76" s="37">
        <f t="shared" si="2"/>
        <v>333.4653201991736</v>
      </c>
      <c r="F76" s="36">
        <f t="shared" si="1"/>
        <v>5.820658815385443</v>
      </c>
      <c r="G76" s="55"/>
      <c r="H76" s="77">
        <f t="shared" si="3"/>
        <v>-333.4653201991736</v>
      </c>
      <c r="I76" s="73">
        <f t="shared" si="4"/>
        <v>5.820658815385443</v>
      </c>
      <c r="J76" s="44"/>
      <c r="K76" s="44"/>
    </row>
    <row r="77" spans="1:11" ht="12.75">
      <c r="A77" s="15">
        <v>22</v>
      </c>
      <c r="B77" s="40">
        <f t="shared" si="5"/>
        <v>46.99999999999999</v>
      </c>
      <c r="C77" s="49">
        <f aca="true" t="shared" si="7" ref="C77:C115">C71</f>
        <v>1.5</v>
      </c>
      <c r="D77" s="36">
        <f aca="true" t="shared" si="8" ref="D77:D115">$C$37*2*SIN(((90-B77)*PI()/180)/2)</f>
        <v>333.5161163191106</v>
      </c>
      <c r="E77" s="37">
        <f aca="true" t="shared" si="9" ref="E77:E115">D77*COS(C77*PI()/180)</f>
        <v>333.4018286757989</v>
      </c>
      <c r="F77" s="36">
        <f aca="true" t="shared" si="10" ref="F77:F115">D77*SIN(C77*PI()/180)</f>
        <v>8.730434136727967</v>
      </c>
      <c r="G77" s="55"/>
      <c r="H77" s="77">
        <f t="shared" si="3"/>
        <v>-333.4018286757989</v>
      </c>
      <c r="I77" s="73">
        <f t="shared" si="4"/>
        <v>8.730434136727967</v>
      </c>
      <c r="J77" s="44"/>
      <c r="K77" s="44"/>
    </row>
    <row r="78" spans="1:11" ht="12.75">
      <c r="A78" s="14">
        <v>23</v>
      </c>
      <c r="B78" s="40">
        <f t="shared" si="5"/>
        <v>46.99999999999999</v>
      </c>
      <c r="C78" s="50">
        <f t="shared" si="7"/>
        <v>2</v>
      </c>
      <c r="D78" s="36">
        <f t="shared" si="8"/>
        <v>333.5161163191106</v>
      </c>
      <c r="E78" s="37">
        <f t="shared" si="9"/>
        <v>333.3129473123529</v>
      </c>
      <c r="F78" s="36">
        <f t="shared" si="10"/>
        <v>11.63954460170973</v>
      </c>
      <c r="G78" s="55"/>
      <c r="H78" s="77">
        <f t="shared" si="3"/>
        <v>-333.3129473123529</v>
      </c>
      <c r="I78" s="73">
        <f t="shared" si="4"/>
        <v>11.63954460170973</v>
      </c>
      <c r="J78" s="44"/>
      <c r="K78" s="44"/>
    </row>
    <row r="79" spans="1:11" ht="13.5" thickBot="1">
      <c r="A79" s="57">
        <v>24</v>
      </c>
      <c r="B79" s="40">
        <f t="shared" si="5"/>
        <v>46.99999999999999</v>
      </c>
      <c r="C79" s="50">
        <f t="shared" si="7"/>
        <v>2.5</v>
      </c>
      <c r="D79" s="36">
        <f t="shared" si="8"/>
        <v>333.5161163191106</v>
      </c>
      <c r="E79" s="37">
        <f t="shared" si="9"/>
        <v>333.19868287749546</v>
      </c>
      <c r="F79" s="36">
        <f t="shared" si="10"/>
        <v>14.547768670305745</v>
      </c>
      <c r="G79" s="55"/>
      <c r="H79" s="77">
        <f t="shared" si="3"/>
        <v>-333.19868287749546</v>
      </c>
      <c r="I79" s="73">
        <f t="shared" si="4"/>
        <v>14.547768670305745</v>
      </c>
      <c r="J79" s="44"/>
      <c r="K79" s="44"/>
    </row>
    <row r="80" spans="1:11" ht="12.75">
      <c r="A80" s="59">
        <v>25</v>
      </c>
      <c r="B80" s="40">
        <f t="shared" si="5"/>
        <v>46.66666666666666</v>
      </c>
      <c r="C80" s="50">
        <f t="shared" si="7"/>
        <v>0</v>
      </c>
      <c r="D80" s="36">
        <f t="shared" si="8"/>
        <v>335.9775940545429</v>
      </c>
      <c r="E80" s="37">
        <f t="shared" si="9"/>
        <v>335.9775940545429</v>
      </c>
      <c r="F80" s="36">
        <f t="shared" si="10"/>
        <v>0</v>
      </c>
      <c r="G80" s="55"/>
      <c r="H80" s="77">
        <f t="shared" si="3"/>
        <v>-335.9775940545429</v>
      </c>
      <c r="I80" s="73">
        <f t="shared" si="4"/>
        <v>0</v>
      </c>
      <c r="J80" s="44"/>
      <c r="K80" s="44"/>
    </row>
    <row r="81" spans="1:11" ht="12.75">
      <c r="A81" s="15">
        <v>26</v>
      </c>
      <c r="B81" s="40">
        <f t="shared" si="5"/>
        <v>46.66666666666666</v>
      </c>
      <c r="C81" s="50">
        <f t="shared" si="7"/>
        <v>0.5</v>
      </c>
      <c r="D81" s="36">
        <f t="shared" si="8"/>
        <v>335.9775940545429</v>
      </c>
      <c r="E81" s="37">
        <f t="shared" si="9"/>
        <v>335.96480105725425</v>
      </c>
      <c r="F81" s="36">
        <f t="shared" si="10"/>
        <v>2.931920401175236</v>
      </c>
      <c r="G81" s="55"/>
      <c r="H81" s="77">
        <f t="shared" si="3"/>
        <v>-335.96480105725425</v>
      </c>
      <c r="I81" s="73">
        <f t="shared" si="4"/>
        <v>2.931920401175236</v>
      </c>
      <c r="J81" s="44"/>
      <c r="K81" s="44"/>
    </row>
    <row r="82" spans="1:11" ht="12.75">
      <c r="A82" s="15">
        <v>27</v>
      </c>
      <c r="B82" s="40">
        <f t="shared" si="5"/>
        <v>46.66666666666666</v>
      </c>
      <c r="C82" s="50">
        <f t="shared" si="7"/>
        <v>1</v>
      </c>
      <c r="D82" s="36">
        <f t="shared" si="8"/>
        <v>335.9775940545429</v>
      </c>
      <c r="E82" s="37">
        <f t="shared" si="9"/>
        <v>335.9264230396244</v>
      </c>
      <c r="F82" s="36">
        <f t="shared" si="10"/>
        <v>5.863617525260532</v>
      </c>
      <c r="G82" s="55"/>
      <c r="H82" s="77">
        <f t="shared" si="3"/>
        <v>-335.9264230396244</v>
      </c>
      <c r="I82" s="73">
        <f t="shared" si="4"/>
        <v>5.863617525260532</v>
      </c>
      <c r="J82" s="44"/>
      <c r="K82" s="44"/>
    </row>
    <row r="83" spans="1:11" ht="12.75">
      <c r="A83" s="15">
        <v>28</v>
      </c>
      <c r="B83" s="40">
        <f t="shared" si="5"/>
        <v>46.66666666666666</v>
      </c>
      <c r="C83" s="49">
        <f t="shared" si="7"/>
        <v>1.5</v>
      </c>
      <c r="D83" s="36">
        <f t="shared" si="8"/>
        <v>335.9775940545429</v>
      </c>
      <c r="E83" s="37">
        <f t="shared" si="9"/>
        <v>335.8624629242881</v>
      </c>
      <c r="F83" s="36">
        <f t="shared" si="10"/>
        <v>8.79486811216936</v>
      </c>
      <c r="G83" s="55"/>
      <c r="H83" s="77">
        <f t="shared" si="3"/>
        <v>-335.8624629242881</v>
      </c>
      <c r="I83" s="73">
        <f t="shared" si="4"/>
        <v>8.79486811216936</v>
      </c>
      <c r="J83" s="44"/>
      <c r="K83" s="44"/>
    </row>
    <row r="84" spans="1:11" ht="12.75">
      <c r="A84" s="15">
        <v>29</v>
      </c>
      <c r="B84" s="40">
        <f t="shared" si="5"/>
        <v>46.66666666666666</v>
      </c>
      <c r="C84" s="50">
        <f t="shared" si="7"/>
        <v>2</v>
      </c>
      <c r="D84" s="36">
        <f t="shared" si="8"/>
        <v>335.9775940545429</v>
      </c>
      <c r="E84" s="37">
        <f t="shared" si="9"/>
        <v>335.7729255820557</v>
      </c>
      <c r="F84" s="36">
        <f t="shared" si="10"/>
        <v>11.72544893582073</v>
      </c>
      <c r="G84" s="55"/>
      <c r="H84" s="77">
        <f t="shared" si="3"/>
        <v>-335.7729255820557</v>
      </c>
      <c r="I84" s="73">
        <f t="shared" si="4"/>
        <v>11.72544893582073</v>
      </c>
      <c r="J84" s="44"/>
      <c r="K84" s="44"/>
    </row>
    <row r="85" spans="1:11" ht="13.5" thickBot="1">
      <c r="A85" s="57">
        <v>30</v>
      </c>
      <c r="B85" s="40">
        <f t="shared" si="5"/>
        <v>46.66666666666666</v>
      </c>
      <c r="C85" s="50">
        <f t="shared" si="7"/>
        <v>2.5</v>
      </c>
      <c r="D85" s="36">
        <f t="shared" si="8"/>
        <v>335.9775940545429</v>
      </c>
      <c r="E85" s="37">
        <f t="shared" si="9"/>
        <v>335.65781783154245</v>
      </c>
      <c r="F85" s="36">
        <f t="shared" si="10"/>
        <v>14.655136821138717</v>
      </c>
      <c r="G85" s="55"/>
      <c r="H85" s="77">
        <f t="shared" si="3"/>
        <v>-335.65781783154245</v>
      </c>
      <c r="I85" s="73">
        <f t="shared" si="4"/>
        <v>14.655136821138717</v>
      </c>
      <c r="J85" s="44"/>
      <c r="K85" s="44"/>
    </row>
    <row r="86" spans="1:11" ht="12.75">
      <c r="A86" s="59">
        <v>31</v>
      </c>
      <c r="B86" s="40">
        <f t="shared" si="5"/>
        <v>46.33333333333332</v>
      </c>
      <c r="C86" s="50">
        <f t="shared" si="7"/>
        <v>0</v>
      </c>
      <c r="D86" s="36">
        <f t="shared" si="8"/>
        <v>338.4362288856519</v>
      </c>
      <c r="E86" s="37">
        <f t="shared" si="9"/>
        <v>338.4362288856519</v>
      </c>
      <c r="F86" s="36">
        <f t="shared" si="10"/>
        <v>0</v>
      </c>
      <c r="G86" s="55"/>
      <c r="H86" s="77">
        <f t="shared" si="3"/>
        <v>-338.4362288856519</v>
      </c>
      <c r="I86" s="73">
        <f t="shared" si="4"/>
        <v>0</v>
      </c>
      <c r="J86" s="44"/>
      <c r="K86" s="44"/>
    </row>
    <row r="87" spans="1:11" ht="12.75">
      <c r="A87" s="15">
        <v>32</v>
      </c>
      <c r="B87" s="40">
        <f t="shared" si="5"/>
        <v>46.33333333333332</v>
      </c>
      <c r="C87" s="50">
        <f t="shared" si="7"/>
        <v>0.5</v>
      </c>
      <c r="D87" s="36">
        <f t="shared" si="8"/>
        <v>338.4362288856519</v>
      </c>
      <c r="E87" s="37">
        <f t="shared" si="9"/>
        <v>338.4233422710825</v>
      </c>
      <c r="F87" s="36">
        <f t="shared" si="10"/>
        <v>2.953375765306447</v>
      </c>
      <c r="G87" s="55"/>
      <c r="H87" s="77">
        <f t="shared" si="3"/>
        <v>-338.4233422710825</v>
      </c>
      <c r="I87" s="73">
        <f t="shared" si="4"/>
        <v>2.953375765306447</v>
      </c>
      <c r="J87" s="44"/>
      <c r="K87" s="44"/>
    </row>
    <row r="88" spans="1:11" ht="12.75">
      <c r="A88" s="15">
        <v>33</v>
      </c>
      <c r="B88" s="40">
        <f t="shared" si="5"/>
        <v>46.33333333333332</v>
      </c>
      <c r="C88" s="49">
        <f t="shared" si="7"/>
        <v>1</v>
      </c>
      <c r="D88" s="36">
        <f t="shared" si="8"/>
        <v>338.4362288856519</v>
      </c>
      <c r="E88" s="37">
        <f t="shared" si="9"/>
        <v>338.38468340873993</v>
      </c>
      <c r="F88" s="36">
        <f t="shared" si="10"/>
        <v>5.906526619613906</v>
      </c>
      <c r="G88" s="55"/>
      <c r="H88" s="77">
        <f t="shared" si="3"/>
        <v>-338.38468340873993</v>
      </c>
      <c r="I88" s="73">
        <f t="shared" si="4"/>
        <v>5.906526619613906</v>
      </c>
      <c r="J88" s="44"/>
      <c r="K88" s="44"/>
    </row>
    <row r="89" spans="1:11" ht="12.75">
      <c r="A89" s="14">
        <v>34</v>
      </c>
      <c r="B89" s="40">
        <f t="shared" si="5"/>
        <v>46.33333333333332</v>
      </c>
      <c r="C89" s="49">
        <f t="shared" si="7"/>
        <v>1.5</v>
      </c>
      <c r="D89" s="36">
        <f t="shared" si="8"/>
        <v>338.4362288856519</v>
      </c>
      <c r="E89" s="37">
        <f t="shared" si="9"/>
        <v>338.32025524264617</v>
      </c>
      <c r="F89" s="36">
        <f t="shared" si="10"/>
        <v>8.859227669051235</v>
      </c>
      <c r="G89" s="55"/>
      <c r="H89" s="77">
        <f t="shared" si="3"/>
        <v>-338.32025524264617</v>
      </c>
      <c r="I89" s="73">
        <f t="shared" si="4"/>
        <v>8.859227669051235</v>
      </c>
      <c r="J89" s="44"/>
      <c r="K89" s="44"/>
    </row>
    <row r="90" spans="1:11" ht="12.75">
      <c r="A90" s="15">
        <v>35</v>
      </c>
      <c r="B90" s="40">
        <f t="shared" si="5"/>
        <v>46.33333333333332</v>
      </c>
      <c r="C90" s="50">
        <f t="shared" si="7"/>
        <v>2</v>
      </c>
      <c r="D90" s="36">
        <f t="shared" si="8"/>
        <v>338.4362288856519</v>
      </c>
      <c r="E90" s="37">
        <f t="shared" si="9"/>
        <v>338.23006267925564</v>
      </c>
      <c r="F90" s="36">
        <f t="shared" si="10"/>
        <v>11.81125405400167</v>
      </c>
      <c r="G90" s="55"/>
      <c r="H90" s="77">
        <f t="shared" si="3"/>
        <v>-338.23006267925564</v>
      </c>
      <c r="I90" s="73">
        <f t="shared" si="4"/>
        <v>11.81125405400167</v>
      </c>
      <c r="J90" s="44"/>
      <c r="K90" s="44"/>
    </row>
    <row r="91" spans="1:11" ht="13.5" thickBot="1">
      <c r="A91" s="16">
        <v>36</v>
      </c>
      <c r="B91" s="40">
        <f t="shared" si="5"/>
        <v>46.33333333333332</v>
      </c>
      <c r="C91" s="50">
        <f t="shared" si="7"/>
        <v>2.5</v>
      </c>
      <c r="D91" s="36">
        <f t="shared" si="8"/>
        <v>338.4362288856519</v>
      </c>
      <c r="E91" s="37">
        <f t="shared" si="9"/>
        <v>338.1141125870811</v>
      </c>
      <c r="F91" s="36">
        <f t="shared" si="10"/>
        <v>14.762380966226766</v>
      </c>
      <c r="G91" s="55"/>
      <c r="H91" s="77">
        <f t="shared" si="3"/>
        <v>-338.1141125870811</v>
      </c>
      <c r="I91" s="73">
        <f t="shared" si="4"/>
        <v>14.762380966226766</v>
      </c>
      <c r="J91" s="44"/>
      <c r="K91" s="44"/>
    </row>
    <row r="92" spans="1:11" ht="12.75">
      <c r="A92" s="14">
        <v>37</v>
      </c>
      <c r="B92" s="40">
        <f t="shared" si="5"/>
        <v>45.999999999999986</v>
      </c>
      <c r="C92" s="49">
        <f t="shared" si="7"/>
        <v>0</v>
      </c>
      <c r="D92" s="36">
        <f t="shared" si="8"/>
        <v>340.89200000848</v>
      </c>
      <c r="E92" s="37">
        <f t="shared" si="9"/>
        <v>340.89200000848</v>
      </c>
      <c r="F92" s="36">
        <f t="shared" si="10"/>
        <v>0</v>
      </c>
      <c r="G92" s="55"/>
      <c r="H92" s="77">
        <f t="shared" si="3"/>
        <v>-340.89200000848</v>
      </c>
      <c r="I92" s="73">
        <f t="shared" si="4"/>
        <v>0</v>
      </c>
      <c r="J92" s="44"/>
      <c r="K92" s="44"/>
    </row>
    <row r="93" spans="1:11" ht="12.75">
      <c r="A93" s="15">
        <v>38</v>
      </c>
      <c r="B93" s="40">
        <f t="shared" si="5"/>
        <v>45.999999999999986</v>
      </c>
      <c r="C93" s="50">
        <f t="shared" si="7"/>
        <v>0.5</v>
      </c>
      <c r="D93" s="36">
        <f t="shared" si="8"/>
        <v>340.89200000848</v>
      </c>
      <c r="E93" s="37">
        <f t="shared" si="9"/>
        <v>340.8790198856712</v>
      </c>
      <c r="F93" s="36">
        <f t="shared" si="10"/>
        <v>2.9748061391856884</v>
      </c>
      <c r="G93" s="55"/>
      <c r="H93" s="77">
        <f t="shared" si="3"/>
        <v>-340.8790198856712</v>
      </c>
      <c r="I93" s="73">
        <f t="shared" si="4"/>
        <v>2.9748061391856884</v>
      </c>
      <c r="J93" s="44"/>
      <c r="K93" s="44"/>
    </row>
    <row r="94" spans="1:11" ht="12.75">
      <c r="A94" s="15">
        <v>39</v>
      </c>
      <c r="B94" s="40">
        <f aca="true" t="shared" si="11" ref="B94:B115">B88-$E$46</f>
        <v>45.999999999999986</v>
      </c>
      <c r="C94" s="50">
        <f t="shared" si="7"/>
        <v>1</v>
      </c>
      <c r="D94" s="36">
        <f t="shared" si="8"/>
        <v>340.89200000848</v>
      </c>
      <c r="E94" s="37">
        <f t="shared" si="9"/>
        <v>340.84008050573124</v>
      </c>
      <c r="F94" s="36">
        <f t="shared" si="10"/>
        <v>5.949385735366447</v>
      </c>
      <c r="G94" s="55"/>
      <c r="H94" s="77">
        <f t="shared" si="3"/>
        <v>-340.84008050573124</v>
      </c>
      <c r="I94" s="73">
        <f t="shared" si="4"/>
        <v>5.949385735366447</v>
      </c>
      <c r="J94" s="44"/>
      <c r="K94" s="44"/>
    </row>
    <row r="95" spans="1:11" ht="12.75">
      <c r="A95" s="15">
        <v>40</v>
      </c>
      <c r="B95" s="40">
        <f t="shared" si="11"/>
        <v>45.999999999999986</v>
      </c>
      <c r="C95" s="50">
        <f t="shared" si="7"/>
        <v>1.5</v>
      </c>
      <c r="D95" s="36">
        <f t="shared" si="8"/>
        <v>340.89200000848</v>
      </c>
      <c r="E95" s="37">
        <f t="shared" si="9"/>
        <v>340.77518483404475</v>
      </c>
      <c r="F95" s="36">
        <f t="shared" si="10"/>
        <v>8.923512262789474</v>
      </c>
      <c r="G95" s="55"/>
      <c r="H95" s="77">
        <f t="shared" si="3"/>
        <v>-340.77518483404475</v>
      </c>
      <c r="I95" s="73">
        <f t="shared" si="4"/>
        <v>8.923512262789474</v>
      </c>
      <c r="J95" s="44"/>
      <c r="K95" s="44"/>
    </row>
    <row r="96" spans="1:11" ht="12.75">
      <c r="A96" s="15">
        <v>41</v>
      </c>
      <c r="B96" s="40">
        <f t="shared" si="11"/>
        <v>45.999999999999986</v>
      </c>
      <c r="C96" s="50">
        <f t="shared" si="7"/>
        <v>2</v>
      </c>
      <c r="D96" s="36">
        <f t="shared" si="8"/>
        <v>340.89200000848</v>
      </c>
      <c r="E96" s="37">
        <f t="shared" si="9"/>
        <v>340.68433781266845</v>
      </c>
      <c r="F96" s="36">
        <f t="shared" si="10"/>
        <v>11.896959230204908</v>
      </c>
      <c r="G96" s="55"/>
      <c r="H96" s="77">
        <f t="shared" si="3"/>
        <v>-340.68433781266845</v>
      </c>
      <c r="I96" s="73">
        <f t="shared" si="4"/>
        <v>11.896959230204908</v>
      </c>
      <c r="J96" s="44"/>
      <c r="K96" s="44"/>
    </row>
    <row r="97" spans="1:11" ht="13.5" thickBot="1">
      <c r="A97" s="57">
        <v>42</v>
      </c>
      <c r="B97" s="40">
        <f t="shared" si="11"/>
        <v>45.999999999999986</v>
      </c>
      <c r="C97" s="50">
        <f t="shared" si="7"/>
        <v>2.5</v>
      </c>
      <c r="D97" s="36">
        <f t="shared" si="8"/>
        <v>340.89200000848</v>
      </c>
      <c r="E97" s="37">
        <f t="shared" si="9"/>
        <v>340.56754635995463</v>
      </c>
      <c r="F97" s="36">
        <f t="shared" si="10"/>
        <v>14.869500198114013</v>
      </c>
      <c r="G97" s="55"/>
      <c r="H97" s="77">
        <f t="shared" si="3"/>
        <v>-340.56754635995463</v>
      </c>
      <c r="I97" s="73">
        <f t="shared" si="4"/>
        <v>14.869500198114013</v>
      </c>
      <c r="J97" s="44"/>
      <c r="K97" s="44"/>
    </row>
    <row r="98" spans="1:11" ht="12.75">
      <c r="A98" s="59">
        <v>43</v>
      </c>
      <c r="B98" s="40">
        <f t="shared" si="11"/>
        <v>45.66666666666665</v>
      </c>
      <c r="C98" s="49">
        <f t="shared" si="7"/>
        <v>0</v>
      </c>
      <c r="D98" s="36">
        <f t="shared" si="8"/>
        <v>343.3448866433013</v>
      </c>
      <c r="E98" s="37">
        <f t="shared" si="9"/>
        <v>343.3448866433013</v>
      </c>
      <c r="F98" s="36">
        <f t="shared" si="10"/>
        <v>0</v>
      </c>
      <c r="G98" s="55"/>
      <c r="H98" s="77">
        <f t="shared" si="3"/>
        <v>-343.3448866433013</v>
      </c>
      <c r="I98" s="73">
        <f t="shared" si="4"/>
        <v>0</v>
      </c>
      <c r="J98" s="44"/>
      <c r="K98" s="44"/>
    </row>
    <row r="99" spans="1:11" ht="12.75">
      <c r="A99" s="15">
        <v>44</v>
      </c>
      <c r="B99" s="40">
        <f t="shared" si="11"/>
        <v>45.66666666666665</v>
      </c>
      <c r="C99" s="50">
        <f t="shared" si="7"/>
        <v>0.5</v>
      </c>
      <c r="D99" s="36">
        <f t="shared" si="8"/>
        <v>343.3448866433013</v>
      </c>
      <c r="E99" s="37">
        <f t="shared" si="9"/>
        <v>343.3318131220855</v>
      </c>
      <c r="F99" s="36">
        <f t="shared" si="10"/>
        <v>2.9962113414779434</v>
      </c>
      <c r="G99" s="55"/>
      <c r="H99" s="77">
        <f t="shared" si="3"/>
        <v>-343.3318131220855</v>
      </c>
      <c r="I99" s="73">
        <f t="shared" si="4"/>
        <v>2.9962113414779434</v>
      </c>
      <c r="J99" s="44"/>
      <c r="K99" s="44"/>
    </row>
    <row r="100" spans="1:11" ht="12.75">
      <c r="A100" s="14">
        <v>45</v>
      </c>
      <c r="B100" s="40">
        <f t="shared" si="11"/>
        <v>45.66666666666665</v>
      </c>
      <c r="C100" s="50">
        <f t="shared" si="7"/>
        <v>1</v>
      </c>
      <c r="D100" s="36">
        <f t="shared" si="8"/>
        <v>343.3448866433013</v>
      </c>
      <c r="E100" s="37">
        <f t="shared" si="9"/>
        <v>343.29259355403724</v>
      </c>
      <c r="F100" s="36">
        <f t="shared" si="10"/>
        <v>5.99219450986193</v>
      </c>
      <c r="G100" s="55"/>
      <c r="H100" s="77">
        <f t="shared" si="3"/>
        <v>-343.29259355403724</v>
      </c>
      <c r="I100" s="73">
        <f t="shared" si="4"/>
        <v>5.99219450986193</v>
      </c>
      <c r="J100" s="44"/>
      <c r="K100" s="44"/>
    </row>
    <row r="101" spans="1:11" ht="12.75">
      <c r="A101" s="15">
        <v>46</v>
      </c>
      <c r="B101" s="40">
        <f t="shared" si="11"/>
        <v>45.66666666666665</v>
      </c>
      <c r="C101" s="50">
        <f t="shared" si="7"/>
        <v>1.5</v>
      </c>
      <c r="D101" s="36">
        <f t="shared" si="8"/>
        <v>343.3448866433013</v>
      </c>
      <c r="E101" s="37">
        <f t="shared" si="9"/>
        <v>343.22723092587853</v>
      </c>
      <c r="F101" s="36">
        <f t="shared" si="10"/>
        <v>8.987721349434265</v>
      </c>
      <c r="G101" s="55"/>
      <c r="H101" s="77">
        <f t="shared" si="3"/>
        <v>-343.22723092587853</v>
      </c>
      <c r="I101" s="73">
        <f t="shared" si="4"/>
        <v>8.987721349434265</v>
      </c>
      <c r="J101" s="44"/>
      <c r="K101" s="44"/>
    </row>
    <row r="102" spans="1:11" ht="12.75">
      <c r="A102" s="15">
        <v>47</v>
      </c>
      <c r="B102" s="40">
        <f t="shared" si="11"/>
        <v>45.66666666666665</v>
      </c>
      <c r="C102" s="50">
        <f t="shared" si="7"/>
        <v>2</v>
      </c>
      <c r="D102" s="36">
        <f t="shared" si="8"/>
        <v>343.3448866433013</v>
      </c>
      <c r="E102" s="37">
        <f t="shared" si="9"/>
        <v>343.1357302152266</v>
      </c>
      <c r="F102" s="36">
        <f t="shared" si="10"/>
        <v>11.982563739228464</v>
      </c>
      <c r="G102" s="55"/>
      <c r="H102" s="77">
        <f t="shared" si="3"/>
        <v>-343.1357302152266</v>
      </c>
      <c r="I102" s="73">
        <f t="shared" si="4"/>
        <v>11.982563739228464</v>
      </c>
      <c r="J102" s="44"/>
      <c r="K102" s="44"/>
    </row>
    <row r="103" spans="1:11" ht="13.5" thickBot="1">
      <c r="A103" s="57">
        <v>48</v>
      </c>
      <c r="B103" s="40">
        <f t="shared" si="11"/>
        <v>45.66666666666665</v>
      </c>
      <c r="C103" s="49">
        <f t="shared" si="7"/>
        <v>2.5</v>
      </c>
      <c r="D103" s="36">
        <f t="shared" si="8"/>
        <v>343.3448866433013</v>
      </c>
      <c r="E103" s="37">
        <f t="shared" si="9"/>
        <v>343.01809839021473</v>
      </c>
      <c r="F103" s="36">
        <f t="shared" si="10"/>
        <v>14.976493610401539</v>
      </c>
      <c r="G103" s="55"/>
      <c r="H103" s="77">
        <f t="shared" si="3"/>
        <v>-343.01809839021473</v>
      </c>
      <c r="I103" s="73">
        <f t="shared" si="4"/>
        <v>14.976493610401539</v>
      </c>
      <c r="J103" s="44"/>
      <c r="K103" s="44"/>
    </row>
    <row r="104" spans="1:11" ht="12.75">
      <c r="A104" s="59">
        <v>49</v>
      </c>
      <c r="B104" s="40">
        <f t="shared" si="11"/>
        <v>45.333333333333314</v>
      </c>
      <c r="C104" s="49">
        <f t="shared" si="7"/>
        <v>0</v>
      </c>
      <c r="D104" s="36">
        <f t="shared" si="8"/>
        <v>345.79486803479716</v>
      </c>
      <c r="E104" s="37">
        <f t="shared" si="9"/>
        <v>345.79486803479716</v>
      </c>
      <c r="F104" s="36">
        <f t="shared" si="10"/>
        <v>0</v>
      </c>
      <c r="G104" s="55"/>
      <c r="H104" s="77">
        <f t="shared" si="3"/>
        <v>-345.79486803479716</v>
      </c>
      <c r="I104" s="73">
        <f t="shared" si="4"/>
        <v>0</v>
      </c>
      <c r="J104" s="44"/>
      <c r="K104" s="44"/>
    </row>
    <row r="105" spans="1:11" ht="12.75">
      <c r="A105" s="15">
        <v>50</v>
      </c>
      <c r="B105" s="40">
        <f t="shared" si="11"/>
        <v>45.333333333333314</v>
      </c>
      <c r="C105" s="50">
        <f t="shared" si="7"/>
        <v>0.5</v>
      </c>
      <c r="D105" s="36">
        <f t="shared" si="8"/>
        <v>345.79486803479716</v>
      </c>
      <c r="E105" s="37">
        <f t="shared" si="9"/>
        <v>345.7817012257971</v>
      </c>
      <c r="F105" s="36">
        <f t="shared" si="10"/>
        <v>3.0175911910611877</v>
      </c>
      <c r="G105" s="55"/>
      <c r="H105" s="77">
        <f t="shared" si="3"/>
        <v>-345.7817012257971</v>
      </c>
      <c r="I105" s="73">
        <f t="shared" si="4"/>
        <v>3.0175911910611877</v>
      </c>
      <c r="J105" s="44"/>
      <c r="K105" s="44"/>
    </row>
    <row r="106" spans="1:11" ht="12.75">
      <c r="A106" s="15">
        <v>51</v>
      </c>
      <c r="B106" s="40">
        <f t="shared" si="11"/>
        <v>45.333333333333314</v>
      </c>
      <c r="C106" s="50">
        <f t="shared" si="7"/>
        <v>1</v>
      </c>
      <c r="D106" s="36">
        <f t="shared" si="8"/>
        <v>345.79486803479716</v>
      </c>
      <c r="E106" s="37">
        <f t="shared" si="9"/>
        <v>345.7422018015004</v>
      </c>
      <c r="F106" s="36">
        <f t="shared" si="10"/>
        <v>6.034952580870097</v>
      </c>
      <c r="G106" s="55"/>
      <c r="H106" s="77">
        <f t="shared" si="3"/>
        <v>-345.7422018015004</v>
      </c>
      <c r="I106" s="73">
        <f t="shared" si="4"/>
        <v>6.034952580870097</v>
      </c>
      <c r="J106" s="44"/>
      <c r="K106" s="44"/>
    </row>
    <row r="107" spans="1:11" ht="12.75">
      <c r="A107" s="14">
        <v>52</v>
      </c>
      <c r="B107" s="40">
        <f t="shared" si="11"/>
        <v>45.333333333333314</v>
      </c>
      <c r="C107" s="49">
        <f t="shared" si="7"/>
        <v>1.5</v>
      </c>
      <c r="D107" s="36">
        <f t="shared" si="8"/>
        <v>345.79486803479716</v>
      </c>
      <c r="E107" s="37">
        <f t="shared" si="9"/>
        <v>345.67637276994117</v>
      </c>
      <c r="F107" s="36">
        <f t="shared" si="10"/>
        <v>9.051854385674702</v>
      </c>
      <c r="G107" s="55"/>
      <c r="H107" s="77">
        <f t="shared" si="3"/>
        <v>-345.67637276994117</v>
      </c>
      <c r="I107" s="73">
        <f t="shared" si="4"/>
        <v>9.051854385674702</v>
      </c>
      <c r="J107" s="44"/>
      <c r="K107" s="44"/>
    </row>
    <row r="108" spans="1:11" ht="12.75">
      <c r="A108" s="15">
        <v>53</v>
      </c>
      <c r="B108" s="40">
        <f t="shared" si="11"/>
        <v>45.333333333333314</v>
      </c>
      <c r="C108" s="50">
        <f t="shared" si="7"/>
        <v>2</v>
      </c>
      <c r="D108" s="36">
        <f t="shared" si="8"/>
        <v>345.79486803479716</v>
      </c>
      <c r="E108" s="37">
        <f t="shared" si="9"/>
        <v>345.58421914425503</v>
      </c>
      <c r="F108" s="36">
        <f t="shared" si="10"/>
        <v>12.068066856722162</v>
      </c>
      <c r="G108" s="55"/>
      <c r="H108" s="77">
        <f t="shared" si="3"/>
        <v>-345.58421914425503</v>
      </c>
      <c r="I108" s="73">
        <f t="shared" si="4"/>
        <v>12.068066856722162</v>
      </c>
      <c r="J108" s="44"/>
      <c r="K108" s="44"/>
    </row>
    <row r="109" spans="1:11" ht="13.5" thickBot="1">
      <c r="A109" s="16">
        <v>54</v>
      </c>
      <c r="B109" s="40">
        <f t="shared" si="11"/>
        <v>45.333333333333314</v>
      </c>
      <c r="C109" s="50">
        <f t="shared" si="7"/>
        <v>2.5</v>
      </c>
      <c r="D109" s="36">
        <f t="shared" si="8"/>
        <v>345.79486803479716</v>
      </c>
      <c r="E109" s="37">
        <f t="shared" si="9"/>
        <v>345.4657479422973</v>
      </c>
      <c r="F109" s="36">
        <f t="shared" si="10"/>
        <v>15.08336029775506</v>
      </c>
      <c r="G109" s="55"/>
      <c r="H109" s="77">
        <f t="shared" si="3"/>
        <v>-345.4657479422973</v>
      </c>
      <c r="I109" s="73">
        <f t="shared" si="4"/>
        <v>15.08336029775506</v>
      </c>
      <c r="J109" s="44"/>
      <c r="K109" s="44"/>
    </row>
    <row r="110" spans="1:11" ht="12.75">
      <c r="A110" s="14">
        <v>55</v>
      </c>
      <c r="B110" s="40">
        <f t="shared" si="11"/>
        <v>44.99999999999998</v>
      </c>
      <c r="C110" s="50">
        <f t="shared" si="7"/>
        <v>0</v>
      </c>
      <c r="D110" s="36">
        <f t="shared" si="8"/>
        <v>348.2419234522318</v>
      </c>
      <c r="E110" s="37">
        <f t="shared" si="9"/>
        <v>348.2419234522318</v>
      </c>
      <c r="F110" s="36">
        <f t="shared" si="10"/>
        <v>0</v>
      </c>
      <c r="G110" s="55"/>
      <c r="H110" s="77">
        <f t="shared" si="3"/>
        <v>-348.2419234522318</v>
      </c>
      <c r="I110" s="73">
        <f t="shared" si="4"/>
        <v>0</v>
      </c>
      <c r="J110" s="44"/>
      <c r="K110" s="44"/>
    </row>
    <row r="111" spans="1:9" ht="12.75">
      <c r="A111" s="14">
        <v>56</v>
      </c>
      <c r="B111" s="40">
        <f t="shared" si="11"/>
        <v>44.99999999999998</v>
      </c>
      <c r="C111" s="50">
        <f t="shared" si="7"/>
        <v>0.5</v>
      </c>
      <c r="D111" s="36">
        <f t="shared" si="8"/>
        <v>348.2419234522318</v>
      </c>
      <c r="E111" s="37">
        <f t="shared" si="9"/>
        <v>348.22866346685964</v>
      </c>
      <c r="F111" s="36">
        <f t="shared" si="10"/>
        <v>3.038945507027919</v>
      </c>
      <c r="G111" s="55"/>
      <c r="H111" s="77">
        <f t="shared" si="3"/>
        <v>-348.22866346685964</v>
      </c>
      <c r="I111" s="73">
        <f t="shared" si="4"/>
        <v>3.038945507027919</v>
      </c>
    </row>
    <row r="112" spans="1:9" ht="12.75">
      <c r="A112" s="15">
        <v>57</v>
      </c>
      <c r="B112" s="40">
        <f t="shared" si="11"/>
        <v>44.99999999999998</v>
      </c>
      <c r="C112" s="50">
        <f t="shared" si="7"/>
        <v>1</v>
      </c>
      <c r="D112" s="36">
        <f t="shared" si="8"/>
        <v>348.2419234522318</v>
      </c>
      <c r="E112" s="37">
        <f t="shared" si="9"/>
        <v>348.1888845205424</v>
      </c>
      <c r="F112" s="36">
        <f t="shared" si="10"/>
        <v>6.077659586589722</v>
      </c>
      <c r="G112" s="55"/>
      <c r="H112" s="77">
        <f t="shared" si="3"/>
        <v>-348.1888845205424</v>
      </c>
      <c r="I112" s="73">
        <f t="shared" si="4"/>
        <v>6.077659586589722</v>
      </c>
    </row>
    <row r="113" spans="1:9" ht="12.75">
      <c r="A113" s="15">
        <v>58</v>
      </c>
      <c r="B113" s="40">
        <f t="shared" si="11"/>
        <v>44.99999999999998</v>
      </c>
      <c r="C113" s="49">
        <f t="shared" si="7"/>
        <v>1.5</v>
      </c>
      <c r="D113" s="36">
        <f t="shared" si="8"/>
        <v>348.2419234522318</v>
      </c>
      <c r="E113" s="37">
        <f t="shared" si="9"/>
        <v>348.1225896426008</v>
      </c>
      <c r="F113" s="36">
        <f t="shared" si="10"/>
        <v>9.11591082884339</v>
      </c>
      <c r="G113" s="55"/>
      <c r="H113" s="77">
        <f t="shared" si="3"/>
        <v>-348.1225896426008</v>
      </c>
      <c r="I113" s="73">
        <f t="shared" si="4"/>
        <v>9.11591082884339</v>
      </c>
    </row>
    <row r="114" spans="1:9" ht="12.75">
      <c r="A114" s="57">
        <v>59</v>
      </c>
      <c r="B114" s="40">
        <f t="shared" si="11"/>
        <v>44.99999999999998</v>
      </c>
      <c r="C114" s="50">
        <f t="shared" si="7"/>
        <v>2</v>
      </c>
      <c r="D114" s="36">
        <f t="shared" si="8"/>
        <v>348.2419234522318</v>
      </c>
      <c r="E114" s="37">
        <f t="shared" si="9"/>
        <v>348.02978388164655</v>
      </c>
      <c r="F114" s="36">
        <f t="shared" si="10"/>
        <v>12.153467859193759</v>
      </c>
      <c r="G114" s="55"/>
      <c r="H114" s="77">
        <f t="shared" si="3"/>
        <v>-348.02978388164655</v>
      </c>
      <c r="I114" s="73">
        <f t="shared" si="4"/>
        <v>12.153467859193759</v>
      </c>
    </row>
    <row r="115" spans="1:9" ht="13.5" thickBot="1">
      <c r="A115" s="16">
        <v>60</v>
      </c>
      <c r="B115" s="69">
        <f t="shared" si="11"/>
        <v>44.99999999999998</v>
      </c>
      <c r="C115" s="60">
        <f t="shared" si="7"/>
        <v>2.5</v>
      </c>
      <c r="D115" s="33">
        <f t="shared" si="8"/>
        <v>348.2419234522318</v>
      </c>
      <c r="E115" s="34">
        <f t="shared" si="9"/>
        <v>347.9104743051976</v>
      </c>
      <c r="F115" s="33">
        <f t="shared" si="10"/>
        <v>15.190099355912587</v>
      </c>
      <c r="G115" s="55"/>
      <c r="H115" s="78">
        <f t="shared" si="3"/>
        <v>-347.9104743051976</v>
      </c>
      <c r="I115" s="74">
        <f t="shared" si="4"/>
        <v>15.190099355912587</v>
      </c>
    </row>
    <row r="116" spans="1:9" ht="12.75">
      <c r="A116" s="23"/>
      <c r="B116" s="58"/>
      <c r="C116" s="28"/>
      <c r="D116" s="45"/>
      <c r="E116" s="45"/>
      <c r="F116" s="45"/>
      <c r="G116" s="55"/>
      <c r="H116" s="44"/>
      <c r="I116" s="44"/>
    </row>
    <row r="117" spans="1:9" ht="12.75">
      <c r="A117" s="81" t="s">
        <v>36</v>
      </c>
      <c r="B117" s="81"/>
      <c r="C117" s="81"/>
      <c r="D117" s="81"/>
      <c r="E117" s="81"/>
      <c r="F117" s="81"/>
      <c r="G117" s="81"/>
      <c r="H117" s="44"/>
      <c r="I117" s="44"/>
    </row>
    <row r="118" spans="1:9" ht="13.5" thickBot="1">
      <c r="A118" s="23"/>
      <c r="B118" s="58"/>
      <c r="C118" s="28"/>
      <c r="D118" s="45"/>
      <c r="E118" s="45"/>
      <c r="F118" s="45"/>
      <c r="G118" s="55"/>
      <c r="H118" s="44"/>
      <c r="I118" s="44"/>
    </row>
    <row r="119" spans="1:9" ht="15" thickBot="1">
      <c r="A119" s="35" t="s">
        <v>37</v>
      </c>
      <c r="B119" s="39" t="s">
        <v>38</v>
      </c>
      <c r="C119" s="39" t="s">
        <v>39</v>
      </c>
      <c r="D119" s="38" t="s">
        <v>40</v>
      </c>
      <c r="E119" s="38" t="s">
        <v>41</v>
      </c>
      <c r="F119" s="64" t="s">
        <v>47</v>
      </c>
      <c r="H119" s="70" t="s">
        <v>50</v>
      </c>
      <c r="I119" s="44"/>
    </row>
    <row r="120" spans="1:9" ht="12.75">
      <c r="A120" s="62">
        <f>B56</f>
        <v>48</v>
      </c>
      <c r="B120" s="67">
        <f>COS((90-A120)/2*PI()/180)</f>
        <v>0.9335804264972017</v>
      </c>
      <c r="C120" s="67">
        <f>1/B120</f>
        <v>1.071144993637029</v>
      </c>
      <c r="D120" s="62">
        <v>1</v>
      </c>
      <c r="E120" s="41">
        <f aca="true" t="shared" si="12" ref="E120:E129">(B120-C120)/(B120+C120)</f>
        <v>-0.06862015404115358</v>
      </c>
      <c r="F120" s="37">
        <f aca="true" t="shared" si="13" ref="F120:F129">ASIN(E120*2)*180/PI()</f>
        <v>-7.888186073992374</v>
      </c>
      <c r="H120" s="72" t="str">
        <f aca="true" t="shared" si="14" ref="H120:H129">Convert_Degree(F120)</f>
        <v> -8° 6' 43"</v>
      </c>
      <c r="I120" s="44"/>
    </row>
    <row r="121" spans="1:11" ht="12.75">
      <c r="A121" s="79">
        <f>B62</f>
        <v>47.666666666666664</v>
      </c>
      <c r="B121" s="67">
        <f aca="true" t="shared" si="15" ref="B121:B129">COS((90-A121)/2*PI()/180)</f>
        <v>0.9325340280715219</v>
      </c>
      <c r="C121" s="67">
        <f aca="true" t="shared" si="16" ref="C121:C129">1/B121</f>
        <v>1.072346927723375</v>
      </c>
      <c r="D121" s="62">
        <v>1</v>
      </c>
      <c r="E121" s="42">
        <f t="shared" si="12"/>
        <v>-0.06973626002468562</v>
      </c>
      <c r="F121" s="37">
        <f t="shared" si="13"/>
        <v>-8.017324414918075</v>
      </c>
      <c r="H121" s="40" t="str">
        <f t="shared" si="14"/>
        <v> -9° 58' 58"</v>
      </c>
      <c r="I121" s="44"/>
      <c r="K121" s="44"/>
    </row>
    <row r="122" spans="1:9" ht="12.75">
      <c r="A122" s="36">
        <f>B68</f>
        <v>47.33333333333333</v>
      </c>
      <c r="B122" s="67">
        <f t="shared" si="15"/>
        <v>0.9314797389261423</v>
      </c>
      <c r="C122" s="67">
        <f t="shared" si="16"/>
        <v>1.0735606564592068</v>
      </c>
      <c r="D122" s="62">
        <v>1</v>
      </c>
      <c r="E122" s="42">
        <f t="shared" si="12"/>
        <v>-0.07086187283810706</v>
      </c>
      <c r="F122" s="37">
        <f t="shared" si="13"/>
        <v>-8.147604274239251</v>
      </c>
      <c r="H122" s="40" t="str">
        <f t="shared" si="14"/>
        <v> -9° 51' 9"</v>
      </c>
      <c r="I122" s="44"/>
    </row>
    <row r="123" spans="1:9" ht="12.75">
      <c r="A123" s="62">
        <f>B74</f>
        <v>46.99999999999999</v>
      </c>
      <c r="B123" s="67">
        <f t="shared" si="15"/>
        <v>0.9304175679820245</v>
      </c>
      <c r="C123" s="67">
        <f t="shared" si="16"/>
        <v>1.0747862405144524</v>
      </c>
      <c r="D123" s="62">
        <v>1</v>
      </c>
      <c r="E123" s="42">
        <f t="shared" si="12"/>
        <v>-0.07199700694797558</v>
      </c>
      <c r="F123" s="37">
        <f t="shared" si="13"/>
        <v>-8.279029107481978</v>
      </c>
      <c r="H123" s="40" t="str">
        <f t="shared" si="14"/>
        <v> -9° 43' 15"</v>
      </c>
      <c r="I123" s="44"/>
    </row>
    <row r="124" spans="1:9" ht="12.75">
      <c r="A124" s="36">
        <f>B80</f>
        <v>46.66666666666666</v>
      </c>
      <c r="B124" s="67">
        <f t="shared" si="15"/>
        <v>0.9293475242268224</v>
      </c>
      <c r="C124" s="67">
        <f t="shared" si="16"/>
        <v>1.0760237413145932</v>
      </c>
      <c r="D124" s="62">
        <v>1</v>
      </c>
      <c r="E124" s="42">
        <f t="shared" si="12"/>
        <v>-0.07314167685960671</v>
      </c>
      <c r="F124" s="37">
        <f t="shared" si="13"/>
        <v>-8.411602424652795</v>
      </c>
      <c r="H124" s="40" t="str">
        <f t="shared" si="14"/>
        <v> -9° 35' 18"</v>
      </c>
      <c r="I124" s="44"/>
    </row>
    <row r="125" spans="1:9" ht="12.75">
      <c r="A125" s="79">
        <f>B88</f>
        <v>46.33333333333332</v>
      </c>
      <c r="B125" s="67">
        <f t="shared" si="15"/>
        <v>0.9282696167148066</v>
      </c>
      <c r="C125" s="67">
        <f t="shared" si="16"/>
        <v>1.077273221048698</v>
      </c>
      <c r="D125" s="62">
        <v>1</v>
      </c>
      <c r="E125" s="42">
        <f t="shared" si="12"/>
        <v>-0.07429589711484488</v>
      </c>
      <c r="F125" s="37">
        <f t="shared" si="13"/>
        <v>-8.54532779112376</v>
      </c>
      <c r="H125" s="40" t="str">
        <f t="shared" si="14"/>
        <v> -9° 27' 17"</v>
      </c>
      <c r="I125" s="44"/>
    </row>
    <row r="126" spans="1:9" ht="12.75">
      <c r="A126" s="80">
        <f>B92</f>
        <v>45.999999999999986</v>
      </c>
      <c r="B126" s="67">
        <f t="shared" si="15"/>
        <v>0.9271838545667874</v>
      </c>
      <c r="C126" s="67">
        <f t="shared" si="16"/>
        <v>1.0785347426775833</v>
      </c>
      <c r="D126" s="62">
        <v>1</v>
      </c>
      <c r="E126" s="42">
        <f t="shared" si="12"/>
        <v>-0.07545968228979619</v>
      </c>
      <c r="F126" s="37">
        <f t="shared" si="13"/>
        <v>-8.680208828537369</v>
      </c>
      <c r="H126" s="40" t="str">
        <f t="shared" si="14"/>
        <v> -9° 19' 11"</v>
      </c>
      <c r="I126" s="44"/>
    </row>
    <row r="127" spans="1:9" ht="12.75">
      <c r="A127" s="79">
        <f>B100</f>
        <v>45.66666666666665</v>
      </c>
      <c r="B127" s="67">
        <f t="shared" si="15"/>
        <v>0.9260902469700378</v>
      </c>
      <c r="C127" s="67">
        <f t="shared" si="16"/>
        <v>1.0798083699421073</v>
      </c>
      <c r="D127" s="62">
        <v>1</v>
      </c>
      <c r="E127" s="42">
        <f t="shared" si="12"/>
        <v>-0.07663304699252506</v>
      </c>
      <c r="F127" s="37">
        <f t="shared" si="13"/>
        <v>-8.816249215732153</v>
      </c>
      <c r="H127" s="40" t="str">
        <f t="shared" si="14"/>
        <v> -9° 11' 2"</v>
      </c>
      <c r="I127" s="44"/>
    </row>
    <row r="128" spans="1:9" ht="12.75">
      <c r="A128" s="79">
        <f>B104</f>
        <v>45.333333333333314</v>
      </c>
      <c r="B128" s="67">
        <f t="shared" si="15"/>
        <v>0.9249888031782161</v>
      </c>
      <c r="C128" s="67">
        <f t="shared" si="16"/>
        <v>1.0810941673715933</v>
      </c>
      <c r="D128" s="62">
        <v>1</v>
      </c>
      <c r="E128" s="42">
        <f t="shared" si="12"/>
        <v>-0.07781600586071133</v>
      </c>
      <c r="F128" s="37">
        <f t="shared" si="13"/>
        <v>-8.953452689689232</v>
      </c>
      <c r="H128" s="40" t="str">
        <f t="shared" si="14"/>
        <v> -9° 2' 48"</v>
      </c>
      <c r="I128" s="44"/>
    </row>
    <row r="129" spans="1:9" ht="13.5" thickBot="1">
      <c r="A129" s="63">
        <f>B110</f>
        <v>44.99999999999998</v>
      </c>
      <c r="B129" s="68">
        <f t="shared" si="15"/>
        <v>0.9238795325112867</v>
      </c>
      <c r="C129" s="68">
        <f t="shared" si="16"/>
        <v>1.082392200292394</v>
      </c>
      <c r="D129" s="63">
        <v>1</v>
      </c>
      <c r="E129" s="43">
        <f t="shared" si="12"/>
        <v>-0.0790085735592718</v>
      </c>
      <c r="F129" s="37">
        <f t="shared" si="13"/>
        <v>-9.09182304650091</v>
      </c>
      <c r="H129" s="71" t="str">
        <f t="shared" si="14"/>
        <v> -10° 54' 29"</v>
      </c>
      <c r="I129" s="44"/>
    </row>
    <row r="130" spans="1:9" ht="12.75">
      <c r="A130" s="28"/>
      <c r="B130" s="45"/>
      <c r="C130" s="28"/>
      <c r="D130" s="45"/>
      <c r="E130" s="61"/>
      <c r="F130" s="66"/>
      <c r="G130" s="45"/>
      <c r="H130" s="44"/>
      <c r="I130" s="44"/>
    </row>
    <row r="131" spans="1:9" ht="12.75">
      <c r="A131" s="23"/>
      <c r="B131" s="58"/>
      <c r="C131" s="28"/>
      <c r="D131" s="45"/>
      <c r="E131" s="45"/>
      <c r="F131" s="45"/>
      <c r="G131" s="55"/>
      <c r="H131" s="44"/>
      <c r="I131" s="44"/>
    </row>
    <row r="132" spans="1:9" ht="12.75">
      <c r="A132" s="23"/>
      <c r="B132" s="58"/>
      <c r="C132" s="28"/>
      <c r="D132" s="45"/>
      <c r="E132" s="45"/>
      <c r="F132" s="45"/>
      <c r="G132" s="55"/>
      <c r="H132" s="44"/>
      <c r="I132" s="44"/>
    </row>
    <row r="133" spans="1:9" ht="12.75">
      <c r="A133" s="23"/>
      <c r="B133" s="58"/>
      <c r="C133" s="28"/>
      <c r="D133" s="45"/>
      <c r="E133" s="45"/>
      <c r="F133" s="45"/>
      <c r="G133" s="55"/>
      <c r="H133" s="44"/>
      <c r="I133" s="44"/>
    </row>
    <row r="134" spans="1:9" ht="12.75">
      <c r="A134" s="23"/>
      <c r="B134" s="58"/>
      <c r="C134" s="28"/>
      <c r="D134" s="45"/>
      <c r="E134" s="45"/>
      <c r="F134" s="45"/>
      <c r="G134" s="55"/>
      <c r="H134" s="44"/>
      <c r="I134" s="44"/>
    </row>
    <row r="135" spans="1:9" ht="12.75">
      <c r="A135" s="23"/>
      <c r="B135" s="58"/>
      <c r="C135" s="28"/>
      <c r="D135" s="45"/>
      <c r="E135" s="45"/>
      <c r="F135" s="45"/>
      <c r="G135" s="55"/>
      <c r="H135" s="44"/>
      <c r="I135" s="44"/>
    </row>
    <row r="136" spans="1:9" ht="12.75">
      <c r="A136" s="23"/>
      <c r="B136" s="58"/>
      <c r="C136" s="28"/>
      <c r="D136" s="45"/>
      <c r="E136" s="45"/>
      <c r="F136" s="45"/>
      <c r="G136" s="55"/>
      <c r="H136" s="44"/>
      <c r="I136" s="44"/>
    </row>
    <row r="137" spans="1:9" ht="12.75">
      <c r="A137" s="23"/>
      <c r="B137" s="58"/>
      <c r="C137" s="28"/>
      <c r="D137" s="45"/>
      <c r="E137" s="45"/>
      <c r="F137" s="45"/>
      <c r="G137" s="55"/>
      <c r="H137" s="44"/>
      <c r="I137" s="44"/>
    </row>
    <row r="138" spans="1:9" ht="12.75">
      <c r="A138" s="23"/>
      <c r="B138" s="58"/>
      <c r="C138" s="28"/>
      <c r="D138" s="45"/>
      <c r="E138" s="45"/>
      <c r="F138" s="45"/>
      <c r="G138" s="55"/>
      <c r="H138" s="44"/>
      <c r="I138" s="44"/>
    </row>
    <row r="139" spans="1:9" ht="12.75">
      <c r="A139" s="23"/>
      <c r="B139" s="58"/>
      <c r="C139" s="28"/>
      <c r="D139" s="45"/>
      <c r="E139" s="45"/>
      <c r="F139" s="45"/>
      <c r="G139" s="55"/>
      <c r="H139" s="44"/>
      <c r="I139" s="44"/>
    </row>
    <row r="140" spans="1:9" ht="12.75">
      <c r="A140" s="23"/>
      <c r="B140" s="58"/>
      <c r="C140" s="28"/>
      <c r="D140" s="45"/>
      <c r="E140" s="45"/>
      <c r="F140" s="45"/>
      <c r="G140" s="55"/>
      <c r="H140" s="44"/>
      <c r="I140" s="44"/>
    </row>
    <row r="141" spans="1:9" ht="12.75">
      <c r="A141" s="23"/>
      <c r="B141" s="58"/>
      <c r="C141" s="28"/>
      <c r="D141" s="45"/>
      <c r="E141" s="45"/>
      <c r="F141" s="45"/>
      <c r="G141" s="55"/>
      <c r="H141" s="44"/>
      <c r="I141" s="44"/>
    </row>
    <row r="142" spans="1:9" ht="12.75">
      <c r="A142" s="23"/>
      <c r="B142" s="58"/>
      <c r="C142" s="28"/>
      <c r="D142" s="45"/>
      <c r="E142" s="45"/>
      <c r="F142" s="45"/>
      <c r="G142" s="55"/>
      <c r="H142" s="44"/>
      <c r="I142" s="44"/>
    </row>
    <row r="143" spans="1:9" ht="12.75">
      <c r="A143" s="23"/>
      <c r="B143" s="58"/>
      <c r="C143" s="28"/>
      <c r="D143" s="45"/>
      <c r="E143" s="45"/>
      <c r="F143" s="45"/>
      <c r="G143" s="55"/>
      <c r="H143" s="44"/>
      <c r="I143" s="44"/>
    </row>
    <row r="144" spans="1:9" ht="12.75">
      <c r="A144" s="23"/>
      <c r="B144" s="58"/>
      <c r="C144" s="28"/>
      <c r="D144" s="45"/>
      <c r="E144" s="45"/>
      <c r="F144" s="45"/>
      <c r="G144" s="55"/>
      <c r="H144" s="44"/>
      <c r="I144" s="44"/>
    </row>
    <row r="145" spans="1:9" ht="12.75">
      <c r="A145" s="23"/>
      <c r="B145" s="58"/>
      <c r="C145" s="28"/>
      <c r="D145" s="45"/>
      <c r="E145" s="45"/>
      <c r="F145" s="45"/>
      <c r="G145" s="55"/>
      <c r="H145" s="44"/>
      <c r="I145" s="44"/>
    </row>
    <row r="146" spans="1:9" ht="12.75">
      <c r="A146" s="23"/>
      <c r="B146" s="58"/>
      <c r="C146" s="28"/>
      <c r="D146" s="45"/>
      <c r="E146" s="45"/>
      <c r="F146" s="45"/>
      <c r="G146" s="55"/>
      <c r="H146" s="44"/>
      <c r="I146" s="44"/>
    </row>
    <row r="147" spans="1:9" ht="12.75">
      <c r="A147" s="23"/>
      <c r="B147" s="58"/>
      <c r="C147" s="28"/>
      <c r="D147" s="45"/>
      <c r="E147" s="45"/>
      <c r="F147" s="45"/>
      <c r="G147" s="55"/>
      <c r="H147" s="44"/>
      <c r="I147" s="44"/>
    </row>
    <row r="148" spans="1:9" ht="12.75">
      <c r="A148" s="23"/>
      <c r="B148" s="58"/>
      <c r="C148" s="28"/>
      <c r="D148" s="45"/>
      <c r="E148" s="45"/>
      <c r="F148" s="45"/>
      <c r="G148" s="55"/>
      <c r="H148" s="44"/>
      <c r="I148" s="44"/>
    </row>
    <row r="149" spans="1:9" ht="12.75">
      <c r="A149" s="23"/>
      <c r="B149" s="58"/>
      <c r="C149" s="28"/>
      <c r="D149" s="45"/>
      <c r="E149" s="45"/>
      <c r="F149" s="45"/>
      <c r="G149" s="55"/>
      <c r="H149" s="44"/>
      <c r="I149" s="44"/>
    </row>
    <row r="150" spans="1:9" ht="12.75">
      <c r="A150" s="23"/>
      <c r="B150" s="58"/>
      <c r="C150" s="28"/>
      <c r="D150" s="45"/>
      <c r="E150" s="45"/>
      <c r="F150" s="45"/>
      <c r="G150" s="55"/>
      <c r="H150" s="44"/>
      <c r="I150" s="44"/>
    </row>
    <row r="151" spans="1:9" ht="12.75">
      <c r="A151" s="23"/>
      <c r="B151" s="58"/>
      <c r="C151" s="28"/>
      <c r="D151" s="45"/>
      <c r="E151" s="45"/>
      <c r="F151" s="45"/>
      <c r="G151" s="55"/>
      <c r="H151" s="44"/>
      <c r="I151" s="44"/>
    </row>
    <row r="152" spans="1:9" ht="12.75">
      <c r="A152" s="23"/>
      <c r="B152" s="58"/>
      <c r="C152" s="28"/>
      <c r="D152" s="45"/>
      <c r="E152" s="45"/>
      <c r="F152" s="45"/>
      <c r="G152" s="55"/>
      <c r="H152" s="44"/>
      <c r="I152" s="44"/>
    </row>
    <row r="153" spans="1:9" ht="12.75">
      <c r="A153" s="23"/>
      <c r="B153" s="58"/>
      <c r="C153" s="28"/>
      <c r="D153" s="45"/>
      <c r="E153" s="45"/>
      <c r="F153" s="45"/>
      <c r="G153" s="55"/>
      <c r="H153" s="44"/>
      <c r="I153" s="44"/>
    </row>
    <row r="154" spans="1:9" ht="12.75">
      <c r="A154" s="23"/>
      <c r="B154" s="58"/>
      <c r="C154" s="28"/>
      <c r="D154" s="45"/>
      <c r="E154" s="45"/>
      <c r="F154" s="45"/>
      <c r="G154" s="55"/>
      <c r="H154" s="44"/>
      <c r="I154" s="44"/>
    </row>
    <row r="155" spans="1:9" ht="12.75">
      <c r="A155" s="23"/>
      <c r="B155" s="58"/>
      <c r="C155" s="28"/>
      <c r="D155" s="45"/>
      <c r="E155" s="45"/>
      <c r="F155" s="45"/>
      <c r="G155" s="55"/>
      <c r="H155" s="44"/>
      <c r="I155" s="44"/>
    </row>
    <row r="156" spans="1:9" ht="12.75">
      <c r="A156" s="23"/>
      <c r="B156" s="58"/>
      <c r="C156" s="28"/>
      <c r="D156" s="45"/>
      <c r="E156" s="45"/>
      <c r="F156" s="45"/>
      <c r="G156" s="55"/>
      <c r="H156" s="44"/>
      <c r="I156" s="44"/>
    </row>
    <row r="157" spans="1:9" ht="12.75">
      <c r="A157" s="23"/>
      <c r="B157" s="58"/>
      <c r="C157" s="28"/>
      <c r="D157" s="45"/>
      <c r="E157" s="45"/>
      <c r="F157" s="45"/>
      <c r="G157" s="55"/>
      <c r="H157" s="44"/>
      <c r="I157" s="44"/>
    </row>
    <row r="158" spans="1:9" ht="12.75">
      <c r="A158" s="23"/>
      <c r="B158" s="58"/>
      <c r="C158" s="28"/>
      <c r="D158" s="45"/>
      <c r="E158" s="45"/>
      <c r="F158" s="45"/>
      <c r="G158" s="55"/>
      <c r="H158" s="44"/>
      <c r="I158" s="44"/>
    </row>
    <row r="159" spans="1:9" ht="12.75">
      <c r="A159" s="23"/>
      <c r="B159" s="58"/>
      <c r="C159" s="28"/>
      <c r="D159" s="45"/>
      <c r="E159" s="45"/>
      <c r="F159" s="45"/>
      <c r="G159" s="55"/>
      <c r="H159" s="44"/>
      <c r="I159" s="44"/>
    </row>
    <row r="160" spans="1:9" ht="12.75">
      <c r="A160" s="23"/>
      <c r="B160" s="58"/>
      <c r="C160" s="28"/>
      <c r="D160" s="45"/>
      <c r="E160" s="45"/>
      <c r="F160" s="45"/>
      <c r="G160" s="55"/>
      <c r="H160" s="44"/>
      <c r="I160" s="44"/>
    </row>
    <row r="161" spans="1:9" ht="12.75">
      <c r="A161" s="23"/>
      <c r="B161" s="58"/>
      <c r="C161" s="28"/>
      <c r="D161" s="45"/>
      <c r="E161" s="45"/>
      <c r="F161" s="45"/>
      <c r="G161" s="55"/>
      <c r="H161" s="44"/>
      <c r="I161" s="44"/>
    </row>
    <row r="162" spans="1:9" ht="12.75">
      <c r="A162" s="23"/>
      <c r="B162" s="58"/>
      <c r="C162" s="28"/>
      <c r="D162" s="45"/>
      <c r="E162" s="45"/>
      <c r="F162" s="45"/>
      <c r="G162" s="55"/>
      <c r="H162" s="44"/>
      <c r="I162" s="44"/>
    </row>
    <row r="163" spans="1:9" ht="12.75">
      <c r="A163" s="23"/>
      <c r="B163" s="58"/>
      <c r="C163" s="28"/>
      <c r="D163" s="45"/>
      <c r="E163" s="45"/>
      <c r="F163" s="45"/>
      <c r="G163" s="55"/>
      <c r="H163" s="44"/>
      <c r="I163" s="44"/>
    </row>
    <row r="164" spans="1:9" ht="12.75">
      <c r="A164" s="23"/>
      <c r="B164" s="58"/>
      <c r="C164" s="28"/>
      <c r="D164" s="45"/>
      <c r="E164" s="45"/>
      <c r="F164" s="45"/>
      <c r="G164" s="55"/>
      <c r="H164" s="44"/>
      <c r="I164" s="44"/>
    </row>
    <row r="165" spans="1:9" ht="12.75">
      <c r="A165" s="23"/>
      <c r="B165" s="58"/>
      <c r="C165" s="28"/>
      <c r="D165" s="45"/>
      <c r="E165" s="45"/>
      <c r="F165" s="45"/>
      <c r="G165" s="55"/>
      <c r="H165" s="44"/>
      <c r="I165" s="44"/>
    </row>
  </sheetData>
  <mergeCells count="14">
    <mergeCell ref="H54:J54"/>
    <mergeCell ref="F31:F32"/>
    <mergeCell ref="A35:D35"/>
    <mergeCell ref="A49:C49"/>
    <mergeCell ref="A51:C51"/>
    <mergeCell ref="A42:D42"/>
    <mergeCell ref="A117:G117"/>
    <mergeCell ref="A1:G2"/>
    <mergeCell ref="A15:G15"/>
    <mergeCell ref="A20:G20"/>
    <mergeCell ref="C25:C26"/>
    <mergeCell ref="C28:C29"/>
    <mergeCell ref="F27:F28"/>
    <mergeCell ref="A53:F5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badyl</dc:creator>
  <cp:keywords/>
  <dc:description/>
  <cp:lastModifiedBy>eRd</cp:lastModifiedBy>
  <cp:lastPrinted>2007-04-15T16:21:18Z</cp:lastPrinted>
  <dcterms:created xsi:type="dcterms:W3CDTF">2007-04-15T10:34:30Z</dcterms:created>
  <dcterms:modified xsi:type="dcterms:W3CDTF">2007-11-27T22:10:15Z</dcterms:modified>
  <cp:category/>
  <cp:version/>
  <cp:contentType/>
  <cp:contentStatus/>
</cp:coreProperties>
</file>